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75" windowWidth="8475" windowHeight="6150" activeTab="2"/>
  </bookViews>
  <sheets>
    <sheet name="AJUDA" sheetId="1" r:id="rId1"/>
    <sheet name="CADASTRO DE EMPREGADOS" sheetId="2" r:id="rId2"/>
    <sheet name="HOLLERITH" sheetId="3" r:id="rId3"/>
  </sheets>
  <definedNames>
    <definedName name="_xlnm.Print_Area" localSheetId="2">'HOLLERITH'!$B$1:$L$39</definedName>
  </definedNames>
  <calcPr fullCalcOnLoad="1" fullPrecision="0"/>
</workbook>
</file>

<file path=xl/comments2.xml><?xml version="1.0" encoding="utf-8"?>
<comments xmlns="http://schemas.openxmlformats.org/spreadsheetml/2006/main">
  <authors>
    <author>USER</author>
  </authors>
  <commentList>
    <comment ref="H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  <author>tonon</author>
    <author>USER</author>
  </authors>
  <commentList>
    <comment ref="G33" authorId="0">
      <text>
        <r>
          <rPr>
            <sz val="8"/>
            <rFont val="Tahoma"/>
            <family val="2"/>
          </rPr>
          <t xml:space="preserve">#valor!, vá até a linha J14 - digite a tecla delete, ou a tecla zero
</t>
        </r>
      </text>
    </comment>
    <comment ref="C10" authorId="1">
      <text>
        <r>
          <rPr>
            <sz val="9"/>
            <rFont val="Tahoma"/>
            <family val="2"/>
          </rPr>
          <t xml:space="preserve">DRS:-
Informar todos os dias úteis do mês;
Sem os dias de domingos e feriados.
</t>
        </r>
      </text>
    </comment>
    <comment ref="F10" authorId="1">
      <text>
        <r>
          <rPr>
            <sz val="9"/>
            <rFont val="Tahoma"/>
            <family val="2"/>
          </rPr>
          <t xml:space="preserve">DSR
Informar os dias não uteis
Domingos e Feriados do mês
</t>
        </r>
      </text>
    </comment>
    <comment ref="C9" authorId="1">
      <text>
        <r>
          <rPr>
            <b/>
            <sz val="9"/>
            <rFont val="Tahoma"/>
            <family val="2"/>
          </rPr>
          <t>Exemplo:- 2h e 38m, será lançado 2,38, a conversão  em hora centesimal aparecerá assim 2,63 na celula E9</t>
        </r>
        <r>
          <rPr>
            <sz val="9"/>
            <rFont val="Tahoma"/>
            <family val="2"/>
          </rPr>
          <t xml:space="preserve">
</t>
        </r>
      </text>
    </comment>
    <comment ref="E9" authorId="1">
      <text>
        <r>
          <rPr>
            <b/>
            <sz val="9"/>
            <rFont val="Tahoma"/>
            <family val="2"/>
          </rPr>
          <t>tonon:</t>
        </r>
        <r>
          <rPr>
            <sz val="9"/>
            <rFont val="Tahoma"/>
            <family val="2"/>
          </rPr>
          <t xml:space="preserve">
Hora já convertida para calculadora
</t>
        </r>
      </text>
    </comment>
    <comment ref="C11" authorId="1">
      <text>
        <r>
          <rPr>
            <b/>
            <sz val="9"/>
            <rFont val="Tahoma"/>
            <family val="2"/>
          </rPr>
          <t>Exemplo:- 2h e 38m, será lançado 2,38, a conversão  em hora centesimal aparecerá assim 2,63 na celula E9</t>
        </r>
        <r>
          <rPr>
            <sz val="9"/>
            <rFont val="Tahoma"/>
            <family val="2"/>
          </rPr>
          <t xml:space="preserve">
</t>
        </r>
      </text>
    </comment>
    <comment ref="C12" authorId="1">
      <text>
        <r>
          <rPr>
            <sz val="9"/>
            <rFont val="Tahoma"/>
            <family val="2"/>
          </rPr>
          <t xml:space="preserve">DRS:-
Informar todos os dias úteis do mês;
Sem os dias de domingos e feriados.
</t>
        </r>
      </text>
    </comment>
    <comment ref="F12" authorId="1">
      <text>
        <r>
          <rPr>
            <sz val="9"/>
            <rFont val="Tahoma"/>
            <family val="2"/>
          </rPr>
          <t xml:space="preserve">DSR
Informar os dias não uteis
Domingos e Feriados do mês
</t>
        </r>
      </text>
    </comment>
    <comment ref="U33" authorId="1">
      <text>
        <r>
          <rPr>
            <b/>
            <sz val="9"/>
            <rFont val="Tahoma"/>
            <family val="2"/>
          </rPr>
          <t>Complemeto 13º salário</t>
        </r>
        <r>
          <rPr>
            <sz val="9"/>
            <rFont val="Tahoma"/>
            <family val="2"/>
          </rPr>
          <t xml:space="preserve">
Obs:- em 20/12/aa. Vc pagou bruto r$ 5.000,00, de 2ª parc. Lance este valor aqui. Na linha 20 letra G - lance o valor exemplo r$5.500,00 - na letra L linha 23
1ª parcela e abra uma linha no desconto como 2ª parcela do 13º sal.e lance o liquido da 2ª parcela . no final desta operação sobra o liquido do complemento.
</t>
        </r>
      </text>
    </comment>
    <comment ref="F11" authorId="1">
      <text>
        <r>
          <rPr>
            <b/>
            <sz val="9"/>
            <rFont val="Tahoma"/>
            <family val="2"/>
          </rPr>
          <t>tonon:</t>
        </r>
        <r>
          <rPr>
            <sz val="9"/>
            <rFont val="Tahoma"/>
            <family val="2"/>
          </rPr>
          <t xml:space="preserve">
Você pode atualizar o percentual de acordo com o seu sindicato</t>
        </r>
      </text>
    </comment>
    <comment ref="F9" authorId="1">
      <text>
        <r>
          <rPr>
            <sz val="9"/>
            <rFont val="Tahoma"/>
            <family val="2"/>
          </rPr>
          <t>O Percentual pode ser alterado de acordo com a necessidade ou convenção coletiva de trabalho</t>
        </r>
      </text>
    </comment>
    <comment ref="G28" authorId="2">
      <text>
        <r>
          <rPr>
            <sz val="9"/>
            <rFont val="Tahoma"/>
            <family val="2"/>
          </rPr>
          <t xml:space="preserve">Só pode lançar valor aqui quando o hollerith estiver  no módulo adiantamento
</t>
        </r>
      </text>
    </comment>
    <comment ref="G19" authorId="2">
      <text>
        <r>
          <rPr>
            <sz val="9"/>
            <rFont val="Tahoma"/>
            <family val="2"/>
          </rPr>
          <t xml:space="preserve">Só pode lançar valor aqui quando o hollerith estiver  no módulo 13º SALÁRIO
</t>
        </r>
      </text>
    </comment>
    <comment ref="G20" authorId="2">
      <text>
        <r>
          <rPr>
            <sz val="9"/>
            <rFont val="Tahoma"/>
            <family val="2"/>
          </rPr>
          <t xml:space="preserve">Só pode lançar valor aqui quando o hollerith estiver  no módulo 13º SALÁRIO
e a celula G19 estiver zerada.
</t>
        </r>
      </text>
    </comment>
    <comment ref="L17" authorId="1">
      <text>
        <r>
          <rPr>
            <b/>
            <sz val="9"/>
            <rFont val="Tahoma"/>
            <family val="2"/>
          </rPr>
          <t>tonon:</t>
        </r>
        <r>
          <rPr>
            <sz val="9"/>
            <rFont val="Tahoma"/>
            <family val="2"/>
          </rPr>
          <t xml:space="preserve">
Lance aqui o valor pago na primeira parcela do 13 º salário</t>
        </r>
      </text>
    </comment>
    <comment ref="E11" authorId="1">
      <text>
        <r>
          <rPr>
            <b/>
            <sz val="9"/>
            <rFont val="Tahoma"/>
            <family val="2"/>
          </rPr>
          <t>tonon:</t>
        </r>
        <r>
          <rPr>
            <sz val="9"/>
            <rFont val="Tahoma"/>
            <family val="2"/>
          </rPr>
          <t xml:space="preserve">
Hora já convertida para calculadora
</t>
        </r>
      </text>
    </comment>
    <comment ref="U34" authorId="2">
      <text>
        <r>
          <rPr>
            <sz val="9"/>
            <rFont val="Tahoma"/>
            <family val="0"/>
          </rPr>
          <t>QUANTIDADE HORAS
Jornada de trabalho preenchimento obrigatório</t>
        </r>
      </text>
    </comment>
  </commentList>
</comments>
</file>

<file path=xl/sharedStrings.xml><?xml version="1.0" encoding="utf-8"?>
<sst xmlns="http://schemas.openxmlformats.org/spreadsheetml/2006/main" count="323" uniqueCount="247">
  <si>
    <t>R$</t>
  </si>
  <si>
    <t>INSS</t>
  </si>
  <si>
    <t>IRRF</t>
  </si>
  <si>
    <t>TABELA DO INSS</t>
  </si>
  <si>
    <t>TABELA DO SALÁRIIO-FAMÍLIA</t>
  </si>
  <si>
    <t>TABELA DO IRRF</t>
  </si>
  <si>
    <t>DEDUÇÃO POR DEPENDENTE</t>
  </si>
  <si>
    <t>DEDUÇÃO</t>
  </si>
  <si>
    <t>SALÁRIO-FAMILIA</t>
  </si>
  <si>
    <t>CÁLCULO DO HOLLERITH DO FUNCIONÁRIO</t>
  </si>
  <si>
    <t>FGTS</t>
  </si>
  <si>
    <t>PROVENTOS</t>
  </si>
  <si>
    <t>LIQUIDO A RECEBER</t>
  </si>
  <si>
    <t>INSS S/ SALÁRIO</t>
  </si>
  <si>
    <t>MÊS/ANO</t>
  </si>
  <si>
    <t>ADMISSÃO</t>
  </si>
  <si>
    <t>T.MAXIMO</t>
  </si>
  <si>
    <t>FÉRIAS GOZADAS</t>
  </si>
  <si>
    <t>1/3 CF S/FÉRIAS GOZADAS</t>
  </si>
  <si>
    <t>1/3 CF S/AB.PECUNIÁRIO</t>
  </si>
  <si>
    <t>DESCONTOS</t>
  </si>
  <si>
    <t>IRRF S/ SALÁRIO</t>
  </si>
  <si>
    <t>INSS S/ 13° SALÁRIO</t>
  </si>
  <si>
    <t>IRRF S/ 13° SALÁRIO</t>
  </si>
  <si>
    <t>TOTAL BRUTO</t>
  </si>
  <si>
    <t>TOTAL DESCONTOS</t>
  </si>
  <si>
    <t>INSS/sal</t>
  </si>
  <si>
    <t>INSS/FÉRIAS</t>
  </si>
  <si>
    <t>INSS/13° SAL</t>
  </si>
  <si>
    <t>IRRF S/SAL</t>
  </si>
  <si>
    <t>IRRF S/FÉRIAS</t>
  </si>
  <si>
    <t>IRRF S/13° SAL</t>
  </si>
  <si>
    <t>PERCENTUAL DO FGTS</t>
  </si>
  <si>
    <t>B.CÁL.FGTS-SAL.E FÉRIAS</t>
  </si>
  <si>
    <t>FGTS SAL. E FÉRIAS NO MÊS</t>
  </si>
  <si>
    <t>FGTS 13ºSALÁRIO</t>
  </si>
  <si>
    <t>Nº DEP. IRRF</t>
  </si>
  <si>
    <t>CBO</t>
  </si>
  <si>
    <t>B.CÁL.FGTS 13º SALÁRIO</t>
  </si>
  <si>
    <t>FGTS(SAL.FERIAS)</t>
  </si>
  <si>
    <t>FGTS(13º SAL</t>
  </si>
  <si>
    <t>descontos</t>
  </si>
  <si>
    <t>B.CÁLC.IRRF SALÁRIO</t>
  </si>
  <si>
    <t>B.CÁLC.IRRF -13° SALÁRIO</t>
  </si>
  <si>
    <t>BC-SALARIO</t>
  </si>
  <si>
    <t>BC-FÉRIAS</t>
  </si>
  <si>
    <t>BC-13° SALARIO</t>
  </si>
  <si>
    <t>INSS DESC.</t>
  </si>
  <si>
    <t>IRRF-SAL.</t>
  </si>
  <si>
    <t>IRRF-13° SAL</t>
  </si>
  <si>
    <t>B.CÁL.INSS-SAL.E FÉRIAS</t>
  </si>
  <si>
    <t>B.CÁL.INSS - 13° SALÁRIO</t>
  </si>
  <si>
    <t>Limite de isenção não aplicável ao 13° Salário</t>
  </si>
  <si>
    <t>CÁLCULO HOLLERITH</t>
  </si>
  <si>
    <t>Cálculo hollerith</t>
  </si>
  <si>
    <t>ATUALIZADA</t>
  </si>
  <si>
    <t>(V01.E00.T00)</t>
  </si>
  <si>
    <t>(V01.E01.T00)</t>
  </si>
  <si>
    <t>Atualização na estrutura do programa:-</t>
  </si>
  <si>
    <t>Na versão anterior, o imposto de renda retido na fonte descontado sobre o 13° salário, apresentava</t>
  </si>
  <si>
    <t>irregularidade.</t>
  </si>
  <si>
    <t>Sendo o 13° salário um rendimento tributável exclusivamente na fonte, não pode ter a isenção de</t>
  </si>
  <si>
    <t>Este foi o ajuste feito nesta atualização de versão (descontar IRRF menor que r$ 10,00 no 13° salário)</t>
  </si>
  <si>
    <t>O limite de isenção de r$ 10,00 só deverá ser utilizado no desconto sobre os Rendimento de Salário e</t>
  </si>
  <si>
    <t>nos rendimento sobre as férias.</t>
  </si>
  <si>
    <t xml:space="preserve">r$ 10,00, no desconto do Imposto de renda retido na fonte, ou seja, se o desconto for menor que  </t>
  </si>
  <si>
    <t>LOCAL</t>
  </si>
  <si>
    <t>DATA</t>
  </si>
  <si>
    <t>ASSINATURA</t>
  </si>
  <si>
    <r>
      <t>Nesta versão também foi criada a formula para não aparecer no programa a mensagem</t>
    </r>
    <r>
      <rPr>
        <b/>
        <sz val="10"/>
        <color indexed="10"/>
        <rFont val="Arial"/>
        <family val="2"/>
      </rPr>
      <t xml:space="preserve"> #VALOR!.</t>
    </r>
  </si>
  <si>
    <t>A pedido de usuários, acrescentei no rodapé do hollerith local, data e assinatura. Muitos usuários</t>
  </si>
  <si>
    <t>estão usando para fazerem o recibo de pagamento de sua empregada doméstica.</t>
  </si>
  <si>
    <r>
      <t xml:space="preserve">Quando aparecer a mensagem </t>
    </r>
    <r>
      <rPr>
        <b/>
        <sz val="10"/>
        <color indexed="10"/>
        <rFont val="Arial"/>
        <family val="2"/>
      </rPr>
      <t>#VALOR!,</t>
    </r>
    <r>
      <rPr>
        <sz val="10"/>
        <rFont val="Arial"/>
        <family val="0"/>
      </rPr>
      <t xml:space="preserve"> na célula E21, passe o cursor sobre ela, veja a instrução.</t>
    </r>
  </si>
  <si>
    <t>R$ 10,00 deve ser mantido o referido descontado.</t>
  </si>
  <si>
    <t>(V01.E02.T00)</t>
  </si>
  <si>
    <t>Isso foi necessário, pois alguns usuários tiram as incidências das obrigações legais e o sistema não</t>
  </si>
  <si>
    <t xml:space="preserve">efetua o desconto necessários. Ai vem as reclamações via e-mail, falando que o sistema não está </t>
  </si>
  <si>
    <t>efetuando corretamente o desconto.</t>
  </si>
  <si>
    <t>USUÁRIOS - PERCA UM TEMPINHO E LEIA O AJUDA DO PROGRAMA.</t>
  </si>
  <si>
    <t>AO ABRIR O PROGRAMA FAVOR HABILITAR OS MACROS PARA QUE OS BOTÕES FUNCIONEM</t>
  </si>
  <si>
    <t>lançar os valores novamente as incidências retornam automaticamente.</t>
  </si>
  <si>
    <t>A tecla de limpar dados (empresa/funcionário), foi inserida na parte superio do hollerith.</t>
  </si>
  <si>
    <t>A tecla de limpar valores digitados foi inserida no hollerith, para facilitar o usuário na limpeza dos campos.</t>
  </si>
  <si>
    <r>
      <t xml:space="preserve">Nesta versão foi atualizado a obrigatoriedade de alguns descontos, são eles:- </t>
    </r>
    <r>
      <rPr>
        <b/>
        <sz val="10"/>
        <rFont val="Arial"/>
        <family val="2"/>
      </rPr>
      <t>INSS, FGTS</t>
    </r>
    <r>
      <rPr>
        <sz val="10"/>
        <rFont val="Arial"/>
        <family val="0"/>
      </rPr>
      <t xml:space="preserve"> e IRRF.</t>
    </r>
  </si>
  <si>
    <r>
      <t>Exemplo</t>
    </r>
    <r>
      <rPr>
        <sz val="10"/>
        <rFont val="Arial"/>
        <family val="0"/>
      </rPr>
      <t>:- Caso do salário, mesmo que o usuário retire a incidência dos campos, quando ele</t>
    </r>
  </si>
  <si>
    <t>Usando o botão "limpar valores digitados" você evita o erro #VALOR! Dentro do hollerith.</t>
  </si>
  <si>
    <t>(V01.E03.T00)</t>
  </si>
  <si>
    <t xml:space="preserve">As faltas descontadas no hollerith não estava sendo considerada como dedução na base do cálculo do </t>
  </si>
  <si>
    <t>INSS e também do IRRF.</t>
  </si>
  <si>
    <t>29/02/2023</t>
  </si>
  <si>
    <t>29/02/2022</t>
  </si>
  <si>
    <t>admissão</t>
  </si>
  <si>
    <t>dias do salario</t>
  </si>
  <si>
    <t xml:space="preserve">SALÁRIO MENSAL </t>
  </si>
  <si>
    <t>DIAS SFAMILIA</t>
  </si>
  <si>
    <t>S.FAM</t>
  </si>
  <si>
    <t>Agora o sistema tem condições de fazer os cálculos dos dias de salário automático, para que o sistema</t>
  </si>
  <si>
    <t>a data de elaboração e a data de admissão, são itens obrigatório para o sistema.</t>
  </si>
  <si>
    <t xml:space="preserve">faça os cálculos é necessários preencher na planilha HOLLERITH as seguinte células A3  e B3 ou seja </t>
  </si>
  <si>
    <t>NOME DA EMPRESA/DONO DA RESIDÊNCIA</t>
  </si>
  <si>
    <t>Agora as faltas também são calculadas automaticamente, basta somente informar a quantidade.</t>
  </si>
  <si>
    <t>Foi regularizado um erro na tabela progressiva do INSS  e salário-família.</t>
  </si>
  <si>
    <t>VALE-TRANSPORTE</t>
  </si>
  <si>
    <t>Elaborado o desconto do vale-transporte.</t>
  </si>
  <si>
    <t>FUNÇÃO</t>
  </si>
  <si>
    <t>(V01.E04.T00)</t>
  </si>
  <si>
    <t>Nesta versão foi incluida uma célula para pensão alimentícia, este valor será deduzido na base de cálculo</t>
  </si>
  <si>
    <t>do imposto de renda retido na fonte.</t>
  </si>
  <si>
    <t>Pensão Alimenticia R$</t>
  </si>
  <si>
    <t>ABONO PEC. FÉRIAS</t>
  </si>
  <si>
    <t>DIAS DE SALÁRIO (-) DIAS FÉRIAS</t>
  </si>
  <si>
    <t>do salário do trabalhador.</t>
  </si>
  <si>
    <t>Inclusão de uma célula nas férias para informar os dias de férias dentro mês, que será deduzido dos dias</t>
  </si>
  <si>
    <t>VT</t>
  </si>
  <si>
    <t>(V01.E05.T00)</t>
  </si>
  <si>
    <t xml:space="preserve">Incluido no proventos mais uma coluna VT - (vale-transporte) - Caso você marque o campo, este efetuará o </t>
  </si>
  <si>
    <t>desconto sobre a verba que você acabou de marcar.</t>
  </si>
  <si>
    <t>gratificação</t>
  </si>
  <si>
    <t>No desenho acima a cor vermelha deve ter todos os campos marcados, pois é obrigatório o desconto.</t>
  </si>
  <si>
    <t>salário</t>
  </si>
  <si>
    <t>Já na cor azul o desconto é de acordo com o sindicato ou de acordo com a Legislação vigente.</t>
  </si>
  <si>
    <r>
      <t>OBS</t>
    </r>
    <r>
      <rPr>
        <sz val="10"/>
        <rFont val="Arial"/>
        <family val="0"/>
      </rPr>
      <t xml:space="preserve">:-Deixando o campo marcado o provendo sofrerá desconto normal, deixando desmarcado nada será </t>
    </r>
  </si>
  <si>
    <t>descontado.</t>
  </si>
  <si>
    <t>(V01.E05.T01)</t>
  </si>
  <si>
    <t>Tabelas do INSS e IRRF</t>
  </si>
  <si>
    <t>(V01.E05.T02)</t>
  </si>
  <si>
    <t xml:space="preserve">Tabela do INSS </t>
  </si>
  <si>
    <t>(V01.E05.T03)</t>
  </si>
  <si>
    <t>AUTOR:- ANGELO ADALBERTO TONON - e-mail angelo.tonon@ig.com.br</t>
  </si>
  <si>
    <t>(V01.E05.T04)</t>
  </si>
  <si>
    <t xml:space="preserve">Tabela do IRRF </t>
  </si>
  <si>
    <t>PARA LIMPAR VALORES DAS CÉLULAS, USE SEMPRE A TECLA "ZERO" OU "DELETE". NÃO USAR A TECLA "BARRA DE ESPAÇO" POIS APARECERÁ O SEGUINTE ERRO #VALOR!</t>
  </si>
  <si>
    <t>(V02.E00.T00)</t>
  </si>
  <si>
    <t>Atualização no programa</t>
  </si>
  <si>
    <t>HOLLERITH - JANEIRO 2012</t>
  </si>
  <si>
    <t>V02.E01.T00 - AT. 01/01/2012</t>
  </si>
  <si>
    <t>V02.E01.T01 - AT. 06/01/2012</t>
  </si>
  <si>
    <t>Atualização tabela INSS e Salário-Familia</t>
  </si>
  <si>
    <t>ADIANTAMENTO SALÁRIO</t>
  </si>
  <si>
    <t>LIMITE DE ISENÇÃO DO IRRF</t>
  </si>
  <si>
    <t>COMPRA VALE TRANSPORTE R$</t>
  </si>
  <si>
    <t>B.CÁLC.IRRF ADIANT. SALÁRIO</t>
  </si>
  <si>
    <t>Vale Transporte descontado R$</t>
  </si>
  <si>
    <t>TOTAL DE DESPESAS DA EMPRESA</t>
  </si>
  <si>
    <t>CONTRIB. ASSIST/CONFEDERATIVA</t>
  </si>
  <si>
    <t>CONTRIBUIÇÃO SINDICAL</t>
  </si>
  <si>
    <t>ADIANTAMENTO DE FÉRIAS</t>
  </si>
  <si>
    <t>1/30 AVOS</t>
  </si>
  <si>
    <t>PENSÃO ALIMENTICIA</t>
  </si>
  <si>
    <t>HOLLERITH - JANEIRO 2013</t>
  </si>
  <si>
    <t>Atualização tabela INSS , IRRF e Salário-Familia</t>
  </si>
  <si>
    <t>V03.E00.T00 - AT. 15/01/2013</t>
  </si>
  <si>
    <t xml:space="preserve"> 2º PARCELA 13º SALARIO</t>
  </si>
  <si>
    <t>QUANTIDADE DE HORAS MENSAIS</t>
  </si>
  <si>
    <t>HORA-EXTRA</t>
  </si>
  <si>
    <t>DSR - (HE)</t>
  </si>
  <si>
    <t>x</t>
  </si>
  <si>
    <t>FÉRIAS GOZADAS VARIÁVEL</t>
  </si>
  <si>
    <t>ABONO PEC. FÉRIAS VARIÁVEL</t>
  </si>
  <si>
    <t>INSS S/FÉRIAS</t>
  </si>
  <si>
    <t>IRRF S/ FÉRIAS</t>
  </si>
  <si>
    <t>FALTAS</t>
  </si>
  <si>
    <t>1ª PARCELA DO 13º SALÁRIO</t>
  </si>
  <si>
    <t>ADIANT. 1ª PARC. 13º SALÁRIO</t>
  </si>
  <si>
    <t>IRRF S/ DISTRIBUIÇÃO LUCRO</t>
  </si>
  <si>
    <t>SÉRIE</t>
  </si>
  <si>
    <t>linha 27 celula g</t>
  </si>
  <si>
    <t xml:space="preserve"> </t>
  </si>
  <si>
    <t>13º SALÁRIO ou COMPLEMENTO</t>
  </si>
  <si>
    <t>DESC.</t>
  </si>
  <si>
    <t>SIND</t>
  </si>
  <si>
    <t>NOME DO FUNCIONÁRIO</t>
  </si>
  <si>
    <t>CTPS</t>
  </si>
  <si>
    <t>HOLLERITH - JANEIRO 2014</t>
  </si>
  <si>
    <t>V04 - AT. 01/2014</t>
  </si>
  <si>
    <t>Atualização tabela INSS- IRRF e Salário-Familia</t>
  </si>
  <si>
    <t>ARRED. (DESCONTAR PRÓXIMO MÊS)</t>
  </si>
  <si>
    <t>IRRF S/ ADIANT</t>
  </si>
  <si>
    <t>BASE DE CALCULO IRRF</t>
  </si>
  <si>
    <t>IRRF S/ ADIANT. DE SAL.</t>
  </si>
  <si>
    <t>DESCONTO IRRF</t>
  </si>
  <si>
    <t xml:space="preserve"> 1 - Nesta versão foi implantado o cálculo automático de horas-extras e descanso semanal remunerado, portanto você informa a quantidade de hora-extra e os números de dias para o DSR e o sistema fará o cálculo.</t>
  </si>
  <si>
    <t xml:space="preserve"> 2 -</t>
  </si>
  <si>
    <t>4-</t>
  </si>
  <si>
    <t>Obs:- O sistema precisa desta informação quando abrir o cálculo do adiantamento de salário, ou seja, se o salário for pago dentro do mês o adiantamento de salário não sofrerá desconto do imposto de renda retido na fonte.</t>
  </si>
  <si>
    <t>5-</t>
  </si>
  <si>
    <r>
      <t xml:space="preserve">Obs:- O sistema precisa desta informação quando abrir o cálculo do adiantamento de salário, ou seja, </t>
    </r>
    <r>
      <rPr>
        <sz val="10"/>
        <color indexed="10"/>
        <rFont val="Arial"/>
        <family val="2"/>
      </rPr>
      <t xml:space="preserve">se o salário não for pago dentro do mês, </t>
    </r>
    <r>
      <rPr>
        <sz val="10"/>
        <rFont val="Arial"/>
        <family val="2"/>
      </rPr>
      <t>o adiantamento de salário sofrerá desconto do imposto de renda retido na fonte.</t>
    </r>
  </si>
  <si>
    <r>
      <t xml:space="preserve">3 - </t>
    </r>
    <r>
      <rPr>
        <sz val="10"/>
        <color indexed="10"/>
        <rFont val="Arial"/>
        <family val="2"/>
      </rPr>
      <t>ARRED. (DESCONTAR PRÓXIMO MÊS</t>
    </r>
    <r>
      <rPr>
        <sz val="10"/>
        <rFont val="Arial"/>
        <family val="2"/>
      </rPr>
      <t>) - Com a criação deste arredondamento o seu hollerith não ficará com saldo negativo.  Obs: No mês seguinte você deverá fazer o lançamento manual na coluna desconto.</t>
    </r>
  </si>
  <si>
    <t>Obs:- Estando o salário devidamente habilitado o sistema abrirá o cálculo do hollerith mensal  do funcionário. Os cálculos de salário, inss, irrf, e vale-transporte, são automáticos .</t>
  </si>
  <si>
    <t>Obs:- Estando o adiantamento devidamente habilitado o sistema abrirá o cálculo do hollerith de adiantamento do salário do funcionário.</t>
  </si>
  <si>
    <t>Obs:- Estando o 13º salário devidamente habilitado o sistema abrirá o cálculo do hollerith do 13º salário do funcionário. Para pagamento da 1ª parcela lançar o valor manual na coluna G19.</t>
  </si>
  <si>
    <t>Desenvolvimento do Programa. ANGELO ADALBERTO TONON</t>
  </si>
  <si>
    <t>IRRF-ADIAN. SAL.</t>
  </si>
  <si>
    <t>NOME</t>
  </si>
  <si>
    <t xml:space="preserve">CBO </t>
  </si>
  <si>
    <t xml:space="preserve">FUNÇÃO </t>
  </si>
  <si>
    <t>SALÁRIO</t>
  </si>
  <si>
    <t>ANGELO ADALBERTO TONON</t>
  </si>
  <si>
    <t>0001/SP</t>
  </si>
  <si>
    <t>4110-05</t>
  </si>
  <si>
    <t>4110-06</t>
  </si>
  <si>
    <t>4110-07</t>
  </si>
  <si>
    <t>4110-08</t>
  </si>
  <si>
    <t>4110-09</t>
  </si>
  <si>
    <t>4110-10</t>
  </si>
  <si>
    <t>4110-11</t>
  </si>
  <si>
    <t>000006/MS</t>
  </si>
  <si>
    <t>Auxilar conta a pagar</t>
  </si>
  <si>
    <t>auxiliar de contas a receber</t>
  </si>
  <si>
    <t>auxiliar de faturamento</t>
  </si>
  <si>
    <t>auxiliar escrita fiscal</t>
  </si>
  <si>
    <t>auxiliar juridico</t>
  </si>
  <si>
    <t>auxiliar de credito</t>
  </si>
  <si>
    <t>ANTONIO CALOS DOS SANTOS</t>
  </si>
  <si>
    <t xml:space="preserve">JAIME NASCIMENTO </t>
  </si>
  <si>
    <t>MARCOS ANTONIO CARDOSO</t>
  </si>
  <si>
    <t>PAULO ROBERTO VALÉRIO</t>
  </si>
  <si>
    <t>PEDRO JUSTINO PAZ</t>
  </si>
  <si>
    <t>VALTER PESADELO</t>
  </si>
  <si>
    <t>MÁXIMO DE FUNCIONÁRIO 500</t>
  </si>
  <si>
    <t>SALÁRIO - FIXO</t>
  </si>
  <si>
    <t>Nº</t>
  </si>
  <si>
    <t>DEP. SAL. FAMÍLIA</t>
  </si>
  <si>
    <t>DEP. IMPOSTO DE RENDA</t>
  </si>
  <si>
    <t>Criado nesta versão o planilha CADASTRO EMPREGADO, onde você lança todos os empregados.</t>
  </si>
  <si>
    <t>VALOR BRUTO DO ADIANTAMETO</t>
  </si>
  <si>
    <r>
      <t xml:space="preserve">Sendo a informação acima </t>
    </r>
    <r>
      <rPr>
        <b/>
        <sz val="10"/>
        <rFont val="Arial"/>
        <family val="2"/>
      </rPr>
      <t xml:space="preserve"> "SIM"</t>
    </r>
    <r>
      <rPr>
        <b/>
        <sz val="10"/>
        <color indexed="10"/>
        <rFont val="Arial"/>
        <family val="2"/>
      </rPr>
      <t xml:space="preserve"> todos os campos deverão permanecer em branco, portando nada poderá ser informado.</t>
    </r>
  </si>
  <si>
    <t>não esqueça (zerado)</t>
  </si>
  <si>
    <r>
      <t>Exemplo:- Admissão em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01/04/2014</t>
    </r>
    <r>
      <rPr>
        <sz val="10"/>
        <rFont val="Arial"/>
        <family val="2"/>
      </rPr>
      <t xml:space="preserve"> - salário r$ 10.000,00, todo dia </t>
    </r>
    <r>
      <rPr>
        <b/>
        <sz val="10"/>
        <color indexed="10"/>
        <rFont val="Arial"/>
        <family val="2"/>
      </rPr>
      <t>20</t>
    </r>
    <r>
      <rPr>
        <sz val="10"/>
        <color indexed="10"/>
        <rFont val="Arial"/>
        <family val="2"/>
      </rPr>
      <t>,</t>
    </r>
    <r>
      <rPr>
        <sz val="10"/>
        <rFont val="Arial"/>
        <family val="2"/>
      </rPr>
      <t xml:space="preserve"> terá adiantamento de salário de r$ 3.000,00, com  1 (um) dependente IRRF.</t>
    </r>
    <r>
      <rPr>
        <b/>
        <sz val="10"/>
        <rFont val="Arial"/>
        <family val="2"/>
      </rPr>
      <t xml:space="preserve"> ( ADIANTAMENTO DA FOLHA 04/2012)</t>
    </r>
  </si>
  <si>
    <r>
      <t>Adiantamento de salário do dia 20/04/2014 -R$ 3.000,00 - mude o hollerith para posição                      - digite na célula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G28  do hollerith os r$ 3.000,00.  nas células </t>
    </r>
    <r>
      <rPr>
        <b/>
        <sz val="10"/>
        <rFont val="Arial"/>
        <family val="2"/>
      </rPr>
      <t>U36</t>
    </r>
    <r>
      <rPr>
        <sz val="10"/>
        <rFont val="Arial"/>
        <family val="2"/>
      </rPr>
      <t xml:space="preserve"> (valor bruto do adiantamento ) -  </t>
    </r>
    <r>
      <rPr>
        <b/>
        <sz val="10"/>
        <rFont val="Arial"/>
        <family val="2"/>
      </rPr>
      <t>U37</t>
    </r>
    <r>
      <rPr>
        <sz val="10"/>
        <rFont val="Arial"/>
        <family val="2"/>
      </rPr>
      <t xml:space="preserve"> (Base de Cálculo do IRRF) e U38( desconto do IRRF ), portanto no mês da admissão o primeiro adiantamento de salário desta funcionário tem que ficar com as células zeradas.</t>
    </r>
  </si>
  <si>
    <t xml:space="preserve"> lance o valor do adiantamento de 20/04/2014</t>
  </si>
  <si>
    <t>deixe este campo zerado</t>
  </si>
  <si>
    <t xml:space="preserve">O cálculo do adiantamento de salário ficará assim r$ 3.000,00 x 15% = r$ 450.00 - r$ 320,60 = r$ 129,40 (valor do imposto de renda retido sobre o salário) </t>
  </si>
  <si>
    <t>O cálculo será assim salário r$ 10.000,00 (-) adiantamento r$ 3.000,00 = r$ 7.000,00 (-) r$ 457,49 (INSS) (-) r$ 171,97 (dep) = Base de Cálculo de  r$ 6.370,54 (x) 27,5% = r$ 1.751,90 (-) r$ 790,58 = r$ 961,32 (valor do imposto de renda a ser descontado do salário)</t>
  </si>
  <si>
    <t>PAGAMENTO  ADIANTAMENTO DE SALÁRIO COMPETÊNCIA 05/2014 PAGO EM 20/05/2014</t>
  </si>
  <si>
    <t>Lance nesta coluna valor celula I33 do holerith de abril/2014</t>
  </si>
  <si>
    <t>Base de cálculo do IRRF do mês anterior pago dentro do mês deste adiantamento</t>
  </si>
  <si>
    <t xml:space="preserve">CONTINUAÇÃO DO EXERCÍCIO ANTERIOR </t>
  </si>
  <si>
    <t>Para calcular o imposto de renda da folha de abril/2014 - mude o hollerith para a posição para salário, digite na célula U36 (valor bruto do adiantamento) ou seja os r$ 3.000,00 de adiantamento de salário feito em 20/04/2014. O sistema efetuará o cálculo do Imposto de renda retido na fonte</t>
  </si>
  <si>
    <t>Lance nesta coluna valor da celula I33 do holerith referente ao mês anterior (04/2014) - pago em 07/05/2014</t>
  </si>
  <si>
    <t>Sendo o salário de abril/2014, pago em 07/05/2014 e o adiantamento da competência 05/2104,  pago em 20/05/2014 - significa que tudo foi pago no mesmo fato gerador. Portanto para calcular o IRRF deverá seguir o seguinte procedimento:-</t>
  </si>
  <si>
    <t>PAGAMENTO SALÁRIO COMPETÊNCIA 04/2014 - (PAGO EM 07/05/2014)</t>
  </si>
  <si>
    <r>
      <t xml:space="preserve">O cálculo será assim salário r$ 10.000,00  (-) r$ 457,49 (INSS) (-) r$ 171,97 (dep) = Base de Cálculo de  r$ 9.370,54 (x) 27,5% = r$ 2.576,90 (-) r$ 790,58 = r$ 1.786,32 (-) r$ 961,32 que foi descontado do salário em 07/05/2014 = </t>
    </r>
    <r>
      <rPr>
        <b/>
        <sz val="10"/>
        <color indexed="10"/>
        <rFont val="Arial"/>
        <family val="2"/>
      </rPr>
      <t>r$ 825,00</t>
    </r>
    <r>
      <rPr>
        <sz val="10"/>
        <rFont val="Arial"/>
        <family val="2"/>
      </rPr>
      <t xml:space="preserve"> será o favor do imposto de renda que será desconto do adiantamento de salário de r$ 3.000,00 do dia 20/05/2014</t>
    </r>
  </si>
  <si>
    <t>V05 - AT.12/05/2014</t>
  </si>
  <si>
    <t>Auxiliar de escritório</t>
  </si>
  <si>
    <t>Mudança:- correção do cálculo do FGTS das demais verbas paga no hollerith.</t>
  </si>
  <si>
    <t>CÁLCULO HOLLERITH -V05 - AT.03/06/2014 - angelo.tonon@ig.com.br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</si>
</sst>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"/>
    <numFmt numFmtId="174" formatCode="0.0"/>
    <numFmt numFmtId="175" formatCode="_(* #,##0.000_);_(* \(#,##0.000\);_(* &quot;-&quot;??_);_(@_)"/>
    <numFmt numFmtId="176" formatCode="[$-416]dddd\,\ d&quot; de &quot;mmmm&quot; de &quot;yyyy"/>
    <numFmt numFmtId="177" formatCode="mm/yyyy"/>
    <numFmt numFmtId="178" formatCode="????"/>
    <numFmt numFmtId="179" formatCode="mmm/yyyy"/>
    <numFmt numFmtId="180" formatCode="0.0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31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theme="4" tint="0.7999799847602844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53F22E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5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171" fontId="0" fillId="0" borderId="11" xfId="63" applyFont="1" applyBorder="1" applyAlignment="1">
      <alignment shrinkToFit="1"/>
    </xf>
    <xf numFmtId="171" fontId="4" fillId="34" borderId="11" xfId="63" applyFont="1" applyFill="1" applyBorder="1" applyAlignment="1">
      <alignment shrinkToFit="1"/>
    </xf>
    <xf numFmtId="10" fontId="1" fillId="33" borderId="11" xfId="0" applyNumberFormat="1" applyFont="1" applyFill="1" applyBorder="1" applyAlignment="1">
      <alignment shrinkToFit="1"/>
    </xf>
    <xf numFmtId="171" fontId="1" fillId="0" borderId="11" xfId="63" applyFon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hidden="1"/>
    </xf>
    <xf numFmtId="171" fontId="0" fillId="33" borderId="10" xfId="63" applyFont="1" applyFill="1" applyBorder="1" applyAlignment="1">
      <alignment/>
    </xf>
    <xf numFmtId="10" fontId="0" fillId="33" borderId="11" xfId="0" applyNumberForma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0" fillId="35" borderId="11" xfId="0" applyFill="1" applyBorder="1" applyAlignment="1">
      <alignment/>
    </xf>
    <xf numFmtId="171" fontId="0" fillId="35" borderId="11" xfId="0" applyNumberFormat="1" applyFill="1" applyBorder="1" applyAlignment="1">
      <alignment/>
    </xf>
    <xf numFmtId="0" fontId="0" fillId="35" borderId="0" xfId="0" applyFill="1" applyBorder="1" applyAlignment="1">
      <alignment/>
    </xf>
    <xf numFmtId="171" fontId="1" fillId="33" borderId="12" xfId="63" applyFont="1" applyFill="1" applyBorder="1" applyAlignment="1">
      <alignment/>
    </xf>
    <xf numFmtId="0" fontId="0" fillId="0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14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6" borderId="0" xfId="0" applyNumberFormat="1" applyFill="1" applyBorder="1" applyAlignment="1" applyProtection="1">
      <alignment/>
      <protection hidden="1"/>
    </xf>
    <xf numFmtId="14" fontId="0" fillId="0" borderId="0" xfId="0" applyNumberFormat="1" applyFill="1" applyBorder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14" fontId="4" fillId="0" borderId="0" xfId="0" applyNumberFormat="1" applyFont="1" applyFill="1" applyAlignment="1" applyProtection="1">
      <alignment/>
      <protection hidden="1"/>
    </xf>
    <xf numFmtId="0" fontId="0" fillId="36" borderId="11" xfId="0" applyFont="1" applyFill="1" applyBorder="1" applyAlignment="1" applyProtection="1">
      <alignment shrinkToFit="1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/>
      <protection hidden="1"/>
    </xf>
    <xf numFmtId="171" fontId="1" fillId="33" borderId="11" xfId="63" applyFont="1" applyFill="1" applyBorder="1" applyAlignment="1" applyProtection="1">
      <alignment/>
      <protection hidden="1"/>
    </xf>
    <xf numFmtId="171" fontId="1" fillId="33" borderId="13" xfId="0" applyNumberFormat="1" applyFont="1" applyFill="1" applyBorder="1" applyAlignment="1">
      <alignment/>
    </xf>
    <xf numFmtId="171" fontId="1" fillId="0" borderId="13" xfId="63" applyFont="1" applyBorder="1" applyAlignment="1" applyProtection="1">
      <alignment/>
      <protection locked="0"/>
    </xf>
    <xf numFmtId="171" fontId="1" fillId="0" borderId="14" xfId="63" applyFont="1" applyBorder="1" applyAlignment="1" applyProtection="1">
      <alignment/>
      <protection locked="0"/>
    </xf>
    <xf numFmtId="171" fontId="0" fillId="35" borderId="0" xfId="0" applyNumberFormat="1" applyFill="1" applyBorder="1" applyAlignment="1">
      <alignment/>
    </xf>
    <xf numFmtId="0" fontId="1" fillId="37" borderId="11" xfId="0" applyFont="1" applyFill="1" applyBorder="1" applyAlignment="1">
      <alignment horizontal="center" shrinkToFit="1"/>
    </xf>
    <xf numFmtId="171" fontId="0" fillId="37" borderId="11" xfId="63" applyFont="1" applyFill="1" applyBorder="1" applyAlignment="1">
      <alignment shrinkToFit="1"/>
    </xf>
    <xf numFmtId="171" fontId="0" fillId="38" borderId="11" xfId="63" applyFont="1" applyFill="1" applyBorder="1" applyAlignment="1">
      <alignment shrinkToFit="1"/>
    </xf>
    <xf numFmtId="171" fontId="0" fillId="39" borderId="11" xfId="63" applyFont="1" applyFill="1" applyBorder="1" applyAlignment="1">
      <alignment shrinkToFit="1"/>
    </xf>
    <xf numFmtId="171" fontId="5" fillId="39" borderId="11" xfId="63" applyFont="1" applyFill="1" applyBorder="1" applyAlignment="1">
      <alignment shrinkToFit="1"/>
    </xf>
    <xf numFmtId="171" fontId="0" fillId="33" borderId="11" xfId="63" applyFont="1" applyFill="1" applyBorder="1" applyAlignment="1" applyProtection="1">
      <alignment/>
      <protection hidden="1"/>
    </xf>
    <xf numFmtId="171" fontId="0" fillId="33" borderId="10" xfId="63" applyFont="1" applyFill="1" applyBorder="1" applyAlignment="1" applyProtection="1">
      <alignment/>
      <protection hidden="1"/>
    </xf>
    <xf numFmtId="0" fontId="10" fillId="33" borderId="15" xfId="0" applyFont="1" applyFill="1" applyBorder="1" applyAlignment="1">
      <alignment horizontal="center" wrapText="1" shrinkToFit="1"/>
    </xf>
    <xf numFmtId="0" fontId="6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0" fillId="33" borderId="11" xfId="0" applyNumberFormat="1" applyFont="1" applyFill="1" applyBorder="1" applyAlignment="1">
      <alignment horizontal="center" wrapText="1"/>
    </xf>
    <xf numFmtId="0" fontId="10" fillId="38" borderId="11" xfId="0" applyFont="1" applyFill="1" applyBorder="1" applyAlignment="1">
      <alignment horizontal="center" shrinkToFit="1"/>
    </xf>
    <xf numFmtId="0" fontId="1" fillId="38" borderId="11" xfId="0" applyFont="1" applyFill="1" applyBorder="1" applyAlignment="1">
      <alignment horizontal="center" shrinkToFit="1"/>
    </xf>
    <xf numFmtId="171" fontId="4" fillId="0" borderId="11" xfId="63" applyFont="1" applyBorder="1" applyAlignment="1">
      <alignment shrinkToFit="1"/>
    </xf>
    <xf numFmtId="0" fontId="0" fillId="0" borderId="11" xfId="0" applyBorder="1" applyAlignment="1">
      <alignment shrinkToFit="1"/>
    </xf>
    <xf numFmtId="171" fontId="0" fillId="40" borderId="11" xfId="63" applyFont="1" applyFill="1" applyBorder="1" applyAlignment="1">
      <alignment shrinkToFit="1"/>
    </xf>
    <xf numFmtId="171" fontId="0" fillId="40" borderId="18" xfId="63" applyFont="1" applyFill="1" applyBorder="1" applyAlignment="1">
      <alignment shrinkToFit="1"/>
    </xf>
    <xf numFmtId="171" fontId="0" fillId="40" borderId="0" xfId="63" applyFont="1" applyFill="1" applyBorder="1" applyAlignment="1">
      <alignment shrinkToFit="1"/>
    </xf>
    <xf numFmtId="0" fontId="0" fillId="33" borderId="0" xfId="0" applyFill="1" applyAlignment="1">
      <alignment/>
    </xf>
    <xf numFmtId="171" fontId="0" fillId="33" borderId="11" xfId="63" applyFont="1" applyFill="1" applyBorder="1" applyAlignment="1" applyProtection="1">
      <alignment shrinkToFit="1"/>
      <protection/>
    </xf>
    <xf numFmtId="171" fontId="1" fillId="33" borderId="13" xfId="63" applyFont="1" applyFill="1" applyBorder="1" applyAlignment="1" applyProtection="1">
      <alignment/>
      <protection hidden="1"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" fillId="37" borderId="11" xfId="0" applyFont="1" applyFill="1" applyBorder="1" applyAlignment="1">
      <alignment shrinkToFit="1"/>
    </xf>
    <xf numFmtId="0" fontId="1" fillId="37" borderId="12" xfId="0" applyFont="1" applyFill="1" applyBorder="1" applyAlignment="1">
      <alignment shrinkToFit="1"/>
    </xf>
    <xf numFmtId="10" fontId="1" fillId="0" borderId="11" xfId="0" applyNumberFormat="1" applyFont="1" applyBorder="1" applyAlignment="1" applyProtection="1">
      <alignment/>
      <protection locked="0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171" fontId="0" fillId="37" borderId="11" xfId="63" applyFont="1" applyFill="1" applyBorder="1" applyAlignment="1" applyProtection="1">
      <alignment shrinkToFit="1"/>
      <protection hidden="1"/>
    </xf>
    <xf numFmtId="171" fontId="0" fillId="37" borderId="11" xfId="63" applyFont="1" applyFill="1" applyBorder="1" applyAlignment="1" applyProtection="1">
      <alignment shrinkToFit="1"/>
      <protection locked="0"/>
    </xf>
    <xf numFmtId="171" fontId="0" fillId="39" borderId="11" xfId="63" applyFont="1" applyFill="1" applyBorder="1" applyAlignment="1" applyProtection="1">
      <alignment shrinkToFit="1"/>
      <protection locked="0"/>
    </xf>
    <xf numFmtId="171" fontId="0" fillId="38" borderId="11" xfId="63" applyFont="1" applyFill="1" applyBorder="1" applyAlignment="1" applyProtection="1">
      <alignment shrinkToFit="1"/>
      <protection locked="0"/>
    </xf>
    <xf numFmtId="171" fontId="0" fillId="38" borderId="11" xfId="63" applyFont="1" applyFill="1" applyBorder="1" applyAlignment="1" applyProtection="1">
      <alignment shrinkToFit="1"/>
      <protection hidden="1"/>
    </xf>
    <xf numFmtId="171" fontId="1" fillId="0" borderId="12" xfId="63" applyFont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Fill="1" applyAlignment="1" applyProtection="1">
      <alignment horizontal="right"/>
      <protection hidden="1"/>
    </xf>
    <xf numFmtId="0" fontId="0" fillId="36" borderId="11" xfId="0" applyFont="1" applyFill="1" applyBorder="1" applyAlignment="1" applyProtection="1">
      <alignment horizontal="center" wrapText="1"/>
      <protection hidden="1"/>
    </xf>
    <xf numFmtId="0" fontId="0" fillId="36" borderId="11" xfId="0" applyFont="1" applyFill="1" applyBorder="1" applyAlignment="1" applyProtection="1">
      <alignment horizontal="center"/>
      <protection hidden="1"/>
    </xf>
    <xf numFmtId="0" fontId="0" fillId="40" borderId="10" xfId="0" applyFont="1" applyFill="1" applyBorder="1" applyAlignment="1" applyProtection="1">
      <alignment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171" fontId="1" fillId="33" borderId="14" xfId="63" applyFont="1" applyFill="1" applyBorder="1" applyAlignment="1" applyProtection="1">
      <alignment/>
      <protection hidden="1"/>
    </xf>
    <xf numFmtId="0" fontId="0" fillId="41" borderId="12" xfId="0" applyFill="1" applyBorder="1" applyAlignment="1">
      <alignment/>
    </xf>
    <xf numFmtId="0" fontId="0" fillId="41" borderId="1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center"/>
      <protection locked="0"/>
    </xf>
    <xf numFmtId="0" fontId="0" fillId="39" borderId="11" xfId="0" applyFill="1" applyBorder="1" applyAlignment="1">
      <alignment/>
    </xf>
    <xf numFmtId="0" fontId="0" fillId="39" borderId="18" xfId="0" applyFill="1" applyBorder="1" applyAlignment="1">
      <alignment/>
    </xf>
    <xf numFmtId="0" fontId="0" fillId="33" borderId="25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center" shrinkToFit="1"/>
      <protection hidden="1"/>
    </xf>
    <xf numFmtId="0" fontId="4" fillId="40" borderId="11" xfId="0" applyFont="1" applyFill="1" applyBorder="1" applyAlignment="1" applyProtection="1">
      <alignment horizontal="center"/>
      <protection hidden="1"/>
    </xf>
    <xf numFmtId="0" fontId="4" fillId="41" borderId="11" xfId="0" applyFont="1" applyFill="1" applyBorder="1" applyAlignment="1" applyProtection="1">
      <alignment horizontal="center"/>
      <protection hidden="1"/>
    </xf>
    <xf numFmtId="0" fontId="4" fillId="40" borderId="11" xfId="0" applyNumberFormat="1" applyFont="1" applyFill="1" applyBorder="1" applyAlignment="1" applyProtection="1">
      <alignment horizontal="center"/>
      <protection hidden="1"/>
    </xf>
    <xf numFmtId="0" fontId="0" fillId="33" borderId="30" xfId="0" applyFill="1" applyBorder="1" applyAlignment="1">
      <alignment/>
    </xf>
    <xf numFmtId="0" fontId="0" fillId="40" borderId="10" xfId="0" applyFont="1" applyFill="1" applyBorder="1" applyAlignment="1" applyProtection="1">
      <alignment horizontal="center"/>
      <protection hidden="1"/>
    </xf>
    <xf numFmtId="0" fontId="0" fillId="33" borderId="31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7" borderId="13" xfId="0" applyFont="1" applyFill="1" applyBorder="1" applyAlignment="1">
      <alignment horizontal="center" shrinkToFit="1"/>
    </xf>
    <xf numFmtId="0" fontId="0" fillId="42" borderId="32" xfId="0" applyFill="1" applyBorder="1" applyAlignment="1">
      <alignment/>
    </xf>
    <xf numFmtId="0" fontId="0" fillId="42" borderId="33" xfId="0" applyFill="1" applyBorder="1" applyAlignment="1">
      <alignment/>
    </xf>
    <xf numFmtId="0" fontId="0" fillId="42" borderId="13" xfId="0" applyFill="1" applyBorder="1" applyAlignment="1">
      <alignment/>
    </xf>
    <xf numFmtId="0" fontId="1" fillId="37" borderId="15" xfId="0" applyFont="1" applyFill="1" applyBorder="1" applyAlignment="1">
      <alignment shrinkToFit="1"/>
    </xf>
    <xf numFmtId="0" fontId="0" fillId="39" borderId="15" xfId="0" applyFill="1" applyBorder="1" applyAlignment="1">
      <alignment/>
    </xf>
    <xf numFmtId="0" fontId="0" fillId="42" borderId="34" xfId="0" applyFill="1" applyBorder="1" applyAlignment="1">
      <alignment/>
    </xf>
    <xf numFmtId="0" fontId="0" fillId="33" borderId="25" xfId="0" applyFill="1" applyBorder="1" applyAlignment="1">
      <alignment horizontal="right"/>
    </xf>
    <xf numFmtId="0" fontId="13" fillId="42" borderId="12" xfId="0" applyFont="1" applyFill="1" applyBorder="1" applyAlignment="1">
      <alignment/>
    </xf>
    <xf numFmtId="0" fontId="13" fillId="42" borderId="16" xfId="0" applyFont="1" applyFill="1" applyBorder="1" applyAlignment="1">
      <alignment/>
    </xf>
    <xf numFmtId="14" fontId="13" fillId="42" borderId="16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171" fontId="1" fillId="0" borderId="11" xfId="54" applyFont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7" fillId="32" borderId="11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>
      <alignment/>
    </xf>
    <xf numFmtId="0" fontId="3" fillId="37" borderId="11" xfId="0" applyFont="1" applyFill="1" applyBorder="1" applyAlignment="1" applyProtection="1">
      <alignment shrinkToFit="1"/>
      <protection hidden="1"/>
    </xf>
    <xf numFmtId="0" fontId="13" fillId="43" borderId="12" xfId="0" applyFont="1" applyFill="1" applyBorder="1" applyAlignment="1">
      <alignment/>
    </xf>
    <xf numFmtId="0" fontId="0" fillId="43" borderId="16" xfId="0" applyFill="1" applyBorder="1" applyAlignment="1">
      <alignment/>
    </xf>
    <xf numFmtId="0" fontId="13" fillId="43" borderId="16" xfId="0" applyFont="1" applyFill="1" applyBorder="1" applyAlignment="1">
      <alignment/>
    </xf>
    <xf numFmtId="171" fontId="0" fillId="39" borderId="18" xfId="63" applyFont="1" applyFill="1" applyBorder="1" applyAlignment="1">
      <alignment shrinkToFit="1"/>
    </xf>
    <xf numFmtId="171" fontId="0" fillId="37" borderId="0" xfId="63" applyFont="1" applyFill="1" applyBorder="1" applyAlignment="1">
      <alignment shrinkToFit="1"/>
    </xf>
    <xf numFmtId="0" fontId="1" fillId="33" borderId="35" xfId="0" applyFont="1" applyFill="1" applyBorder="1" applyAlignment="1">
      <alignment horizontal="center"/>
    </xf>
    <xf numFmtId="171" fontId="1" fillId="35" borderId="11" xfId="63" applyFont="1" applyFill="1" applyBorder="1" applyAlignment="1">
      <alignment horizontal="right" shrinkToFit="1"/>
    </xf>
    <xf numFmtId="170" fontId="1" fillId="33" borderId="15" xfId="47" applyFont="1" applyFill="1" applyBorder="1" applyAlignment="1">
      <alignment horizontal="center" vertical="center" shrinkToFit="1"/>
    </xf>
    <xf numFmtId="170" fontId="1" fillId="33" borderId="11" xfId="47" applyFont="1" applyFill="1" applyBorder="1" applyAlignment="1">
      <alignment horizontal="center" vertical="center" shrinkToFit="1"/>
    </xf>
    <xf numFmtId="170" fontId="1" fillId="33" borderId="13" xfId="47" applyFont="1" applyFill="1" applyBorder="1" applyAlignment="1">
      <alignment vertical="center" shrinkToFit="1"/>
    </xf>
    <xf numFmtId="0" fontId="0" fillId="0" borderId="12" xfId="0" applyBorder="1" applyAlignment="1">
      <alignment/>
    </xf>
    <xf numFmtId="10" fontId="1" fillId="0" borderId="12" xfId="0" applyNumberFormat="1" applyFont="1" applyBorder="1" applyAlignment="1" applyProtection="1">
      <alignment/>
      <protection locked="0"/>
    </xf>
    <xf numFmtId="171" fontId="1" fillId="32" borderId="14" xfId="63" applyFont="1" applyFill="1" applyBorder="1" applyAlignment="1" applyProtection="1">
      <alignment/>
      <protection hidden="1"/>
    </xf>
    <xf numFmtId="171" fontId="0" fillId="44" borderId="11" xfId="63" applyFont="1" applyFill="1" applyBorder="1" applyAlignment="1">
      <alignment shrinkToFit="1"/>
    </xf>
    <xf numFmtId="171" fontId="0" fillId="45" borderId="11" xfId="63" applyFont="1" applyFill="1" applyBorder="1" applyAlignment="1" applyProtection="1">
      <alignment shrinkToFit="1"/>
      <protection locked="0"/>
    </xf>
    <xf numFmtId="0" fontId="0" fillId="45" borderId="12" xfId="0" applyFont="1" applyFill="1" applyBorder="1" applyAlignment="1" applyProtection="1">
      <alignment shrinkToFit="1"/>
      <protection locked="0"/>
    </xf>
    <xf numFmtId="171" fontId="1" fillId="46" borderId="11" xfId="63" applyFont="1" applyFill="1" applyBorder="1" applyAlignment="1" applyProtection="1">
      <alignment/>
      <protection locked="0"/>
    </xf>
    <xf numFmtId="0" fontId="0" fillId="44" borderId="18" xfId="0" applyFill="1" applyBorder="1" applyAlignment="1">
      <alignment/>
    </xf>
    <xf numFmtId="0" fontId="17" fillId="47" borderId="0" xfId="0" applyFont="1" applyFill="1" applyBorder="1" applyAlignment="1">
      <alignment horizontal="center" vertical="center" wrapText="1"/>
    </xf>
    <xf numFmtId="0" fontId="0" fillId="44" borderId="36" xfId="0" applyFill="1" applyBorder="1" applyAlignment="1">
      <alignment/>
    </xf>
    <xf numFmtId="0" fontId="1" fillId="33" borderId="16" xfId="0" applyFont="1" applyFill="1" applyBorder="1" applyAlignment="1" applyProtection="1">
      <alignment horizontal="left" shrinkToFit="1"/>
      <protection hidden="1"/>
    </xf>
    <xf numFmtId="171" fontId="19" fillId="33" borderId="37" xfId="63" applyFont="1" applyFill="1" applyBorder="1" applyAlignment="1" applyProtection="1">
      <alignment horizontal="left"/>
      <protection hidden="1"/>
    </xf>
    <xf numFmtId="0" fontId="15" fillId="47" borderId="0" xfId="0" applyFont="1" applyFill="1" applyBorder="1" applyAlignment="1">
      <alignment horizontal="center" vertical="center" wrapText="1"/>
    </xf>
    <xf numFmtId="170" fontId="60" fillId="33" borderId="11" xfId="47" applyFont="1" applyFill="1" applyBorder="1" applyAlignment="1">
      <alignment horizontal="center" vertical="center" shrinkToFit="1"/>
    </xf>
    <xf numFmtId="0" fontId="61" fillId="39" borderId="15" xfId="0" applyFont="1" applyFill="1" applyBorder="1" applyAlignment="1">
      <alignment/>
    </xf>
    <xf numFmtId="0" fontId="61" fillId="39" borderId="11" xfId="0" applyFont="1" applyFill="1" applyBorder="1" applyAlignment="1">
      <alignment/>
    </xf>
    <xf numFmtId="0" fontId="61" fillId="44" borderId="10" xfId="0" applyFont="1" applyFill="1" applyBorder="1" applyAlignment="1">
      <alignment/>
    </xf>
    <xf numFmtId="0" fontId="1" fillId="37" borderId="15" xfId="0" applyFont="1" applyFill="1" applyBorder="1" applyAlignment="1">
      <alignment vertical="center" shrinkToFit="1"/>
    </xf>
    <xf numFmtId="0" fontId="1" fillId="37" borderId="11" xfId="0" applyFont="1" applyFill="1" applyBorder="1" applyAlignment="1">
      <alignment vertical="center" shrinkToFit="1"/>
    </xf>
    <xf numFmtId="0" fontId="1" fillId="37" borderId="12" xfId="0" applyFont="1" applyFill="1" applyBorder="1" applyAlignment="1">
      <alignment vertical="center" shrinkToFit="1"/>
    </xf>
    <xf numFmtId="0" fontId="1" fillId="37" borderId="12" xfId="0" applyFont="1" applyFill="1" applyBorder="1" applyAlignment="1">
      <alignment horizontal="center" vertical="center" shrinkToFit="1"/>
    </xf>
    <xf numFmtId="0" fontId="1" fillId="37" borderId="11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16" fontId="0" fillId="33" borderId="16" xfId="0" applyNumberFormat="1" applyFill="1" applyBorder="1" applyAlignment="1" applyProtection="1">
      <alignment horizontal="left" vertical="center" shrinkToFit="1"/>
      <protection hidden="1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2" fontId="1" fillId="0" borderId="16" xfId="0" applyNumberFormat="1" applyFont="1" applyBorder="1" applyAlignment="1" applyProtection="1">
      <alignment vertical="center" shrinkToFit="1"/>
      <protection locked="0"/>
    </xf>
    <xf numFmtId="9" fontId="1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left"/>
      <protection hidden="1"/>
    </xf>
    <xf numFmtId="0" fontId="0" fillId="33" borderId="10" xfId="0" applyFill="1" applyBorder="1" applyAlignment="1" applyProtection="1">
      <alignment horizontal="left"/>
      <protection hidden="1"/>
    </xf>
    <xf numFmtId="0" fontId="0" fillId="33" borderId="12" xfId="0" applyFont="1" applyFill="1" applyBorder="1" applyAlignment="1" applyProtection="1">
      <alignment horizontal="left"/>
      <protection hidden="1"/>
    </xf>
    <xf numFmtId="0" fontId="1" fillId="32" borderId="17" xfId="0" applyFont="1" applyFill="1" applyBorder="1" applyAlignment="1" applyProtection="1">
      <alignment vertical="center" shrinkToFit="1"/>
      <protection locked="0"/>
    </xf>
    <xf numFmtId="2" fontId="1" fillId="0" borderId="11" xfId="0" applyNumberFormat="1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9" fontId="1" fillId="0" borderId="11" xfId="0" applyNumberFormat="1" applyFont="1" applyBorder="1" applyAlignment="1" applyProtection="1">
      <alignment vertical="center" shrinkToFit="1"/>
      <protection locked="0"/>
    </xf>
    <xf numFmtId="177" fontId="0" fillId="0" borderId="0" xfId="0" applyNumberFormat="1" applyAlignment="1">
      <alignment/>
    </xf>
    <xf numFmtId="2" fontId="1" fillId="32" borderId="16" xfId="0" applyNumberFormat="1" applyFont="1" applyFill="1" applyBorder="1" applyAlignment="1" applyProtection="1">
      <alignment horizontal="center" vertical="center" shrinkToFit="1"/>
      <protection/>
    </xf>
    <xf numFmtId="0" fontId="1" fillId="32" borderId="16" xfId="0" applyFont="1" applyFill="1" applyBorder="1" applyAlignment="1" applyProtection="1">
      <alignment horizontal="center" vertical="center" shrinkToFit="1"/>
      <protection/>
    </xf>
    <xf numFmtId="171" fontId="1" fillId="32" borderId="11" xfId="63" applyFont="1" applyFill="1" applyBorder="1" applyAlignment="1" applyProtection="1">
      <alignment/>
      <protection hidden="1"/>
    </xf>
    <xf numFmtId="0" fontId="1" fillId="33" borderId="15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shrinkToFit="1"/>
    </xf>
    <xf numFmtId="171" fontId="1" fillId="35" borderId="12" xfId="63" applyNumberFormat="1" applyFont="1" applyFill="1" applyBorder="1" applyAlignment="1">
      <alignment/>
    </xf>
    <xf numFmtId="171" fontId="1" fillId="32" borderId="13" xfId="63" applyFont="1" applyFill="1" applyBorder="1" applyAlignment="1" applyProtection="1">
      <alignment/>
      <protection hidden="1"/>
    </xf>
    <xf numFmtId="0" fontId="62" fillId="38" borderId="11" xfId="0" applyFont="1" applyFill="1" applyBorder="1" applyAlignment="1" applyProtection="1">
      <alignment shrinkToFit="1"/>
      <protection hidden="1"/>
    </xf>
    <xf numFmtId="0" fontId="63" fillId="37" borderId="10" xfId="0" applyFont="1" applyFill="1" applyBorder="1" applyAlignment="1" applyProtection="1">
      <alignment shrinkToFit="1"/>
      <protection hidden="1"/>
    </xf>
    <xf numFmtId="0" fontId="63" fillId="37" borderId="11" xfId="0" applyFont="1" applyFill="1" applyBorder="1" applyAlignment="1" applyProtection="1">
      <alignment shrinkToFit="1"/>
      <protection hidden="1"/>
    </xf>
    <xf numFmtId="0" fontId="3" fillId="37" borderId="11" xfId="0" applyFont="1" applyFill="1" applyBorder="1" applyAlignment="1" applyProtection="1">
      <alignment shrinkToFit="1"/>
      <protection locked="0"/>
    </xf>
    <xf numFmtId="0" fontId="3" fillId="37" borderId="10" xfId="0" applyFont="1" applyFill="1" applyBorder="1" applyAlignment="1" applyProtection="1">
      <alignment shrinkToFit="1"/>
      <protection locked="0"/>
    </xf>
    <xf numFmtId="0" fontId="0" fillId="38" borderId="11" xfId="0" applyFill="1" applyBorder="1" applyAlignment="1" applyProtection="1">
      <alignment shrinkToFit="1"/>
      <protection locked="0"/>
    </xf>
    <xf numFmtId="0" fontId="64" fillId="37" borderId="11" xfId="0" applyFont="1" applyFill="1" applyBorder="1" applyAlignment="1" applyProtection="1">
      <alignment shrinkToFit="1"/>
      <protection hidden="1"/>
    </xf>
    <xf numFmtId="171" fontId="64" fillId="37" borderId="11" xfId="63" applyFont="1" applyFill="1" applyBorder="1" applyAlignment="1" applyProtection="1">
      <alignment shrinkToFit="1"/>
      <protection hidden="1"/>
    </xf>
    <xf numFmtId="0" fontId="0" fillId="48" borderId="16" xfId="0" applyFill="1" applyBorder="1" applyAlignment="1">
      <alignment/>
    </xf>
    <xf numFmtId="0" fontId="0" fillId="46" borderId="11" xfId="0" applyFill="1" applyBorder="1" applyAlignment="1" applyProtection="1">
      <alignment shrinkToFit="1"/>
      <protection locked="0"/>
    </xf>
    <xf numFmtId="0" fontId="18" fillId="35" borderId="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shrinkToFit="1"/>
    </xf>
    <xf numFmtId="0" fontId="0" fillId="37" borderId="0" xfId="0" applyFont="1" applyFill="1" applyAlignment="1" applyProtection="1">
      <alignment shrinkToFit="1"/>
      <protection hidden="1"/>
    </xf>
    <xf numFmtId="0" fontId="0" fillId="0" borderId="0" xfId="0" applyFont="1" applyFill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0" xfId="0" applyFont="1" applyFill="1" applyBorder="1" applyAlignment="1">
      <alignment shrinkToFit="1"/>
    </xf>
    <xf numFmtId="177" fontId="1" fillId="0" borderId="0" xfId="0" applyNumberFormat="1" applyFont="1" applyFill="1" applyAlignment="1">
      <alignment horizontal="center" shrinkToFit="1"/>
    </xf>
    <xf numFmtId="178" fontId="0" fillId="37" borderId="11" xfId="0" applyNumberFormat="1" applyFont="1" applyFill="1" applyBorder="1" applyAlignment="1" applyProtection="1">
      <alignment shrinkToFit="1"/>
      <protection hidden="1"/>
    </xf>
    <xf numFmtId="0" fontId="0" fillId="39" borderId="23" xfId="0" applyFont="1" applyFill="1" applyBorder="1" applyAlignment="1" applyProtection="1">
      <alignment shrinkToFit="1"/>
      <protection hidden="1"/>
    </xf>
    <xf numFmtId="0" fontId="0" fillId="37" borderId="11" xfId="0" applyFont="1" applyFill="1" applyBorder="1" applyAlignment="1" applyProtection="1">
      <alignment shrinkToFit="1"/>
      <protection hidden="1"/>
    </xf>
    <xf numFmtId="0" fontId="3" fillId="0" borderId="0" xfId="0" applyFont="1" applyAlignment="1">
      <alignment shrinkToFit="1"/>
    </xf>
    <xf numFmtId="2" fontId="4" fillId="34" borderId="11" xfId="0" applyNumberFormat="1" applyFont="1" applyFill="1" applyBorder="1" applyAlignment="1">
      <alignment shrinkToFit="1"/>
    </xf>
    <xf numFmtId="0" fontId="0" fillId="0" borderId="0" xfId="0" applyAlignment="1">
      <alignment shrinkToFit="1"/>
    </xf>
    <xf numFmtId="171" fontId="0" fillId="0" borderId="0" xfId="0" applyNumberFormat="1" applyAlignment="1">
      <alignment shrinkToFit="1"/>
    </xf>
    <xf numFmtId="171" fontId="1" fillId="46" borderId="11" xfId="63" applyFont="1" applyFill="1" applyBorder="1" applyAlignment="1" applyProtection="1">
      <alignment shrinkToFit="1"/>
      <protection locked="0"/>
    </xf>
    <xf numFmtId="0" fontId="1" fillId="35" borderId="11" xfId="0" applyFont="1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171" fontId="1" fillId="35" borderId="11" xfId="63" applyFont="1" applyFill="1" applyBorder="1" applyAlignment="1">
      <alignment horizontal="center" shrinkToFit="1"/>
    </xf>
    <xf numFmtId="171" fontId="1" fillId="0" borderId="0" xfId="63" applyFont="1" applyFill="1" applyBorder="1" applyAlignment="1">
      <alignment shrinkToFit="1"/>
    </xf>
    <xf numFmtId="171" fontId="0" fillId="49" borderId="0" xfId="0" applyNumberFormat="1" applyFill="1" applyAlignment="1">
      <alignment shrinkToFit="1"/>
    </xf>
    <xf numFmtId="43" fontId="0" fillId="49" borderId="0" xfId="0" applyNumberFormat="1" applyFill="1" applyAlignment="1">
      <alignment shrinkToFit="1"/>
    </xf>
    <xf numFmtId="10" fontId="1" fillId="0" borderId="12" xfId="63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 horizontal="center"/>
    </xf>
    <xf numFmtId="10" fontId="1" fillId="0" borderId="27" xfId="63" applyNumberFormat="1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center"/>
      <protection hidden="1"/>
    </xf>
    <xf numFmtId="2" fontId="0" fillId="33" borderId="12" xfId="0" applyNumberFormat="1" applyFill="1" applyBorder="1" applyAlignment="1">
      <alignment horizontal="right"/>
    </xf>
    <xf numFmtId="0" fontId="1" fillId="0" borderId="12" xfId="0" applyFont="1" applyBorder="1" applyAlignment="1" applyProtection="1">
      <alignment/>
      <protection locked="0"/>
    </xf>
    <xf numFmtId="2" fontId="1" fillId="47" borderId="12" xfId="0" applyNumberFormat="1" applyFont="1" applyFill="1" applyBorder="1" applyAlignment="1" applyProtection="1">
      <alignment/>
      <protection locked="0"/>
    </xf>
    <xf numFmtId="2" fontId="1" fillId="0" borderId="12" xfId="0" applyNumberFormat="1" applyFont="1" applyBorder="1" applyAlignment="1" applyProtection="1">
      <alignment/>
      <protection locked="0"/>
    </xf>
    <xf numFmtId="171" fontId="1" fillId="0" borderId="38" xfId="63" applyFont="1" applyBorder="1" applyAlignment="1" applyProtection="1">
      <alignment/>
      <protection locked="0"/>
    </xf>
    <xf numFmtId="171" fontId="1" fillId="50" borderId="38" xfId="63" applyFont="1" applyFill="1" applyBorder="1" applyAlignment="1" applyProtection="1">
      <alignment/>
      <protection locked="0"/>
    </xf>
    <xf numFmtId="0" fontId="17" fillId="47" borderId="31" xfId="0" applyFont="1" applyFill="1" applyBorder="1" applyAlignment="1">
      <alignment horizontal="center" vertical="center" wrapText="1"/>
    </xf>
    <xf numFmtId="0" fontId="15" fillId="47" borderId="0" xfId="0" applyFont="1" applyFill="1" applyBorder="1" applyAlignment="1">
      <alignment horizontal="center" wrapText="1"/>
    </xf>
    <xf numFmtId="0" fontId="7" fillId="47" borderId="0" xfId="0" applyFont="1" applyFill="1" applyBorder="1" applyAlignment="1" applyProtection="1">
      <alignment horizontal="center"/>
      <protection locked="0"/>
    </xf>
    <xf numFmtId="0" fontId="15" fillId="47" borderId="31" xfId="0" applyFont="1" applyFill="1" applyBorder="1" applyAlignment="1">
      <alignment horizontal="center" wrapText="1"/>
    </xf>
    <xf numFmtId="171" fontId="1" fillId="47" borderId="0" xfId="63" applyFont="1" applyFill="1" applyBorder="1" applyAlignment="1" applyProtection="1">
      <alignment shrinkToFit="1"/>
      <protection locked="0"/>
    </xf>
    <xf numFmtId="171" fontId="1" fillId="48" borderId="11" xfId="63" applyFont="1" applyFill="1" applyBorder="1" applyAlignment="1" applyProtection="1">
      <alignment shrinkToFit="1"/>
      <protection locked="0"/>
    </xf>
    <xf numFmtId="171" fontId="0" fillId="3" borderId="18" xfId="0" applyNumberFormat="1" applyFill="1" applyBorder="1" applyAlignment="1">
      <alignment shrinkToFit="1"/>
    </xf>
    <xf numFmtId="0" fontId="0" fillId="3" borderId="39" xfId="0" applyFont="1" applyFill="1" applyBorder="1" applyAlignment="1">
      <alignment shrinkToFit="1"/>
    </xf>
    <xf numFmtId="43" fontId="0" fillId="3" borderId="39" xfId="0" applyNumberFormat="1" applyFill="1" applyBorder="1" applyAlignment="1">
      <alignment shrinkToFit="1"/>
    </xf>
    <xf numFmtId="43" fontId="0" fillId="3" borderId="35" xfId="0" applyNumberFormat="1" applyFill="1" applyBorder="1" applyAlignment="1">
      <alignment shrinkToFit="1"/>
    </xf>
    <xf numFmtId="0" fontId="3" fillId="51" borderId="11" xfId="0" applyFont="1" applyFill="1" applyBorder="1" applyAlignment="1" applyProtection="1">
      <alignment shrinkToFit="1"/>
      <protection locked="0"/>
    </xf>
    <xf numFmtId="171" fontId="0" fillId="51" borderId="11" xfId="63" applyFont="1" applyFill="1" applyBorder="1" applyAlignment="1" applyProtection="1">
      <alignment shrinkToFit="1"/>
      <protection locked="0"/>
    </xf>
    <xf numFmtId="171" fontId="1" fillId="51" borderId="11" xfId="63" applyFont="1" applyFill="1" applyBorder="1" applyAlignment="1" applyProtection="1">
      <alignment shrinkToFit="1"/>
      <protection locked="0"/>
    </xf>
    <xf numFmtId="171" fontId="0" fillId="51" borderId="13" xfId="0" applyNumberFormat="1" applyFill="1" applyBorder="1" applyAlignment="1" applyProtection="1">
      <alignment/>
      <protection hidden="1"/>
    </xf>
    <xf numFmtId="0" fontId="0" fillId="46" borderId="16" xfId="0" applyFill="1" applyBorder="1" applyAlignment="1">
      <alignment/>
    </xf>
    <xf numFmtId="0" fontId="0" fillId="46" borderId="10" xfId="0" applyFill="1" applyBorder="1" applyAlignment="1">
      <alignment/>
    </xf>
    <xf numFmtId="171" fontId="0" fillId="46" borderId="10" xfId="63" applyFont="1" applyFill="1" applyBorder="1" applyAlignment="1" applyProtection="1">
      <alignment shrinkToFit="1"/>
      <protection hidden="1"/>
    </xf>
    <xf numFmtId="10" fontId="1" fillId="46" borderId="17" xfId="63" applyNumberFormat="1" applyFont="1" applyFill="1" applyBorder="1" applyAlignment="1" applyProtection="1">
      <alignment shrinkToFit="1"/>
      <protection locked="0"/>
    </xf>
    <xf numFmtId="171" fontId="0" fillId="46" borderId="11" xfId="63" applyFont="1" applyFill="1" applyBorder="1" applyAlignment="1" applyProtection="1">
      <alignment shrinkToFit="1"/>
      <protection hidden="1"/>
    </xf>
    <xf numFmtId="10" fontId="1" fillId="46" borderId="40" xfId="63" applyNumberFormat="1" applyFont="1" applyFill="1" applyBorder="1" applyAlignment="1" applyProtection="1">
      <alignment shrinkToFit="1"/>
      <protection locked="0"/>
    </xf>
    <xf numFmtId="0" fontId="1" fillId="46" borderId="17" xfId="0" applyFont="1" applyFill="1" applyBorder="1" applyAlignment="1" applyProtection="1">
      <alignment shrinkToFit="1"/>
      <protection locked="0"/>
    </xf>
    <xf numFmtId="2" fontId="1" fillId="46" borderId="17" xfId="0" applyNumberFormat="1" applyFont="1" applyFill="1" applyBorder="1" applyAlignment="1" applyProtection="1">
      <alignment shrinkToFit="1"/>
      <protection locked="0"/>
    </xf>
    <xf numFmtId="2" fontId="1" fillId="46" borderId="11" xfId="0" applyNumberFormat="1" applyFont="1" applyFill="1" applyBorder="1" applyAlignment="1" applyProtection="1">
      <alignment/>
      <protection locked="0"/>
    </xf>
    <xf numFmtId="0" fontId="0" fillId="46" borderId="0" xfId="0" applyFill="1" applyBorder="1" applyAlignment="1">
      <alignment/>
    </xf>
    <xf numFmtId="0" fontId="17" fillId="46" borderId="15" xfId="0" applyFont="1" applyFill="1" applyBorder="1" applyAlignment="1">
      <alignment horizontal="center" vertical="center" wrapText="1"/>
    </xf>
    <xf numFmtId="0" fontId="17" fillId="46" borderId="11" xfId="0" applyFont="1" applyFill="1" applyBorder="1" applyAlignment="1">
      <alignment horizontal="center" vertical="center" wrapText="1"/>
    </xf>
    <xf numFmtId="0" fontId="1" fillId="48" borderId="11" xfId="0" applyFont="1" applyFill="1" applyBorder="1" applyAlignment="1" applyProtection="1">
      <alignment shrinkToFit="1"/>
      <protection locked="0"/>
    </xf>
    <xf numFmtId="0" fontId="17" fillId="52" borderId="11" xfId="0" applyFont="1" applyFill="1" applyBorder="1" applyAlignment="1">
      <alignment horizontal="center" vertical="center" shrinkToFit="1"/>
    </xf>
    <xf numFmtId="0" fontId="17" fillId="52" borderId="10" xfId="0" applyFont="1" applyFill="1" applyBorder="1" applyAlignment="1">
      <alignment horizontal="center" vertical="center" shrinkToFit="1"/>
    </xf>
    <xf numFmtId="0" fontId="17" fillId="52" borderId="11" xfId="0" applyFont="1" applyFill="1" applyBorder="1" applyAlignment="1" applyProtection="1">
      <alignment horizontal="center" vertical="center" shrinkToFit="1"/>
      <protection hidden="1"/>
    </xf>
    <xf numFmtId="171" fontId="0" fillId="52" borderId="10" xfId="63" applyFont="1" applyFill="1" applyBorder="1" applyAlignment="1" applyProtection="1">
      <alignment shrinkToFit="1"/>
      <protection hidden="1"/>
    </xf>
    <xf numFmtId="0" fontId="17" fillId="52" borderId="11" xfId="0" applyFont="1" applyFill="1" applyBorder="1" applyAlignment="1" applyProtection="1">
      <alignment horizontal="center" vertical="center" shrinkToFit="1"/>
      <protection locked="0"/>
    </xf>
    <xf numFmtId="171" fontId="0" fillId="52" borderId="23" xfId="63" applyFont="1" applyFill="1" applyBorder="1" applyAlignment="1" applyProtection="1">
      <alignment shrinkToFit="1"/>
      <protection hidden="1"/>
    </xf>
    <xf numFmtId="10" fontId="1" fillId="52" borderId="11" xfId="63" applyNumberFormat="1" applyFont="1" applyFill="1" applyBorder="1" applyAlignment="1" applyProtection="1">
      <alignment shrinkToFit="1"/>
      <protection locked="0"/>
    </xf>
    <xf numFmtId="0" fontId="0" fillId="52" borderId="11" xfId="0" applyFill="1" applyBorder="1" applyAlignment="1" applyProtection="1">
      <alignment horizontal="center" shrinkToFit="1"/>
      <protection hidden="1"/>
    </xf>
    <xf numFmtId="10" fontId="1" fillId="52" borderId="10" xfId="63" applyNumberFormat="1" applyFont="1" applyFill="1" applyBorder="1" applyAlignment="1" applyProtection="1">
      <alignment shrinkToFit="1"/>
      <protection locked="0"/>
    </xf>
    <xf numFmtId="0" fontId="0" fillId="52" borderId="11" xfId="0" applyFill="1" applyBorder="1" applyAlignment="1" applyProtection="1">
      <alignment horizontal="center" shrinkToFit="1"/>
      <protection locked="0"/>
    </xf>
    <xf numFmtId="0" fontId="0" fillId="52" borderId="10" xfId="0" applyFill="1" applyBorder="1" applyAlignment="1" applyProtection="1">
      <alignment horizontal="center" shrinkToFit="1"/>
      <protection hidden="1"/>
    </xf>
    <xf numFmtId="2" fontId="0" fillId="52" borderId="11" xfId="0" applyNumberFormat="1" applyFill="1" applyBorder="1" applyAlignment="1">
      <alignment horizontal="right" shrinkToFit="1"/>
    </xf>
    <xf numFmtId="0" fontId="1" fillId="52" borderId="11" xfId="0" applyFont="1" applyFill="1" applyBorder="1" applyAlignment="1" applyProtection="1">
      <alignment shrinkToFit="1"/>
      <protection locked="0"/>
    </xf>
    <xf numFmtId="2" fontId="0" fillId="52" borderId="10" xfId="0" applyNumberFormat="1" applyFill="1" applyBorder="1" applyAlignment="1">
      <alignment horizontal="right" shrinkToFit="1"/>
    </xf>
    <xf numFmtId="171" fontId="1" fillId="52" borderId="11" xfId="63" applyFont="1" applyFill="1" applyBorder="1" applyAlignment="1" applyProtection="1">
      <alignment horizontal="left" shrinkToFit="1"/>
      <protection locked="0"/>
    </xf>
    <xf numFmtId="171" fontId="1" fillId="52" borderId="10" xfId="0" applyNumberFormat="1" applyFont="1" applyFill="1" applyBorder="1" applyAlignment="1" applyProtection="1">
      <alignment shrinkToFit="1"/>
      <protection locked="0"/>
    </xf>
    <xf numFmtId="171" fontId="0" fillId="44" borderId="11" xfId="63" applyFont="1" applyFill="1" applyBorder="1" applyAlignment="1">
      <alignment shrinkToFit="1"/>
    </xf>
    <xf numFmtId="171" fontId="0" fillId="44" borderId="11" xfId="63" applyFont="1" applyFill="1" applyBorder="1" applyAlignment="1" applyProtection="1">
      <alignment shrinkToFit="1"/>
      <protection hidden="1"/>
    </xf>
    <xf numFmtId="171" fontId="1" fillId="35" borderId="14" xfId="63" applyFont="1" applyFill="1" applyBorder="1" applyAlignment="1">
      <alignment/>
    </xf>
    <xf numFmtId="0" fontId="10" fillId="33" borderId="41" xfId="0" applyFont="1" applyFill="1" applyBorder="1" applyAlignment="1">
      <alignment horizontal="center" vertical="center" wrapText="1" shrinkToFit="1"/>
    </xf>
    <xf numFmtId="171" fontId="7" fillId="33" borderId="42" xfId="0" applyNumberFormat="1" applyFont="1" applyFill="1" applyBorder="1" applyAlignment="1" applyProtection="1">
      <alignment shrinkToFit="1"/>
      <protection hidden="1"/>
    </xf>
    <xf numFmtId="171" fontId="1" fillId="0" borderId="43" xfId="63" applyFont="1" applyBorder="1" applyAlignment="1" applyProtection="1">
      <alignment/>
      <protection locked="0"/>
    </xf>
    <xf numFmtId="0" fontId="0" fillId="40" borderId="16" xfId="0" applyFill="1" applyBorder="1" applyAlignment="1">
      <alignment horizontal="center"/>
    </xf>
    <xf numFmtId="0" fontId="0" fillId="40" borderId="16" xfId="0" applyFill="1" applyBorder="1" applyAlignment="1">
      <alignment horizontal="center" shrinkToFit="1"/>
    </xf>
    <xf numFmtId="0" fontId="0" fillId="36" borderId="10" xfId="0" applyFill="1" applyBorder="1" applyAlignment="1">
      <alignment horizontal="right"/>
    </xf>
    <xf numFmtId="0" fontId="61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0" fillId="8" borderId="23" xfId="0" applyFill="1" applyBorder="1" applyAlignment="1">
      <alignment/>
    </xf>
    <xf numFmtId="0" fontId="0" fillId="8" borderId="22" xfId="0" applyFill="1" applyBorder="1" applyAlignment="1">
      <alignment/>
    </xf>
    <xf numFmtId="0" fontId="0" fillId="8" borderId="36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43" xfId="0" applyFill="1" applyBorder="1" applyAlignment="1">
      <alignment/>
    </xf>
    <xf numFmtId="0" fontId="0" fillId="47" borderId="0" xfId="0" applyFill="1" applyAlignment="1">
      <alignment/>
    </xf>
    <xf numFmtId="171" fontId="1" fillId="47" borderId="0" xfId="63" applyFont="1" applyFill="1" applyBorder="1" applyAlignment="1" applyProtection="1">
      <alignment horizontal="left"/>
      <protection locked="0"/>
    </xf>
    <xf numFmtId="0" fontId="1" fillId="47" borderId="0" xfId="0" applyFont="1" applyFill="1" applyBorder="1" applyAlignment="1" applyProtection="1">
      <alignment shrinkToFit="1"/>
      <protection locked="0"/>
    </xf>
    <xf numFmtId="171" fontId="0" fillId="47" borderId="0" xfId="0" applyNumberFormat="1" applyFill="1" applyBorder="1" applyAlignment="1" applyProtection="1">
      <alignment/>
      <protection hidden="1"/>
    </xf>
    <xf numFmtId="2" fontId="1" fillId="47" borderId="0" xfId="0" applyNumberFormat="1" applyFont="1" applyFill="1" applyBorder="1" applyAlignment="1" applyProtection="1">
      <alignment shrinkToFit="1"/>
      <protection locked="0"/>
    </xf>
    <xf numFmtId="171" fontId="19" fillId="47" borderId="0" xfId="63" applyFont="1" applyFill="1" applyBorder="1" applyAlignment="1" applyProtection="1">
      <alignment horizontal="left"/>
      <protection hidden="1"/>
    </xf>
    <xf numFmtId="0" fontId="0" fillId="47" borderId="0" xfId="0" applyFill="1" applyBorder="1" applyAlignment="1">
      <alignment shrinkToFit="1"/>
    </xf>
    <xf numFmtId="171" fontId="65" fillId="47" borderId="0" xfId="63" applyFont="1" applyFill="1" applyBorder="1" applyAlignment="1">
      <alignment horizontal="center"/>
    </xf>
    <xf numFmtId="0" fontId="11" fillId="47" borderId="0" xfId="0" applyFont="1" applyFill="1" applyBorder="1" applyAlignment="1">
      <alignment horizontal="left" shrinkToFit="1"/>
    </xf>
    <xf numFmtId="0" fontId="0" fillId="47" borderId="0" xfId="0" applyFill="1" applyBorder="1" applyAlignment="1" applyProtection="1">
      <alignment horizontal="center" shrinkToFit="1"/>
      <protection hidden="1"/>
    </xf>
    <xf numFmtId="171" fontId="1" fillId="47" borderId="0" xfId="63" applyFont="1" applyFill="1" applyBorder="1" applyAlignment="1" applyProtection="1">
      <alignment/>
      <protection locked="0"/>
    </xf>
    <xf numFmtId="0" fontId="1" fillId="34" borderId="43" xfId="0" applyFont="1" applyFill="1" applyBorder="1" applyAlignment="1">
      <alignment vertical="center"/>
    </xf>
    <xf numFmtId="0" fontId="1" fillId="34" borderId="22" xfId="0" applyFont="1" applyFill="1" applyBorder="1" applyAlignment="1">
      <alignment vertical="center"/>
    </xf>
    <xf numFmtId="0" fontId="1" fillId="34" borderId="44" xfId="0" applyFont="1" applyFill="1" applyBorder="1" applyAlignment="1">
      <alignment vertical="center"/>
    </xf>
    <xf numFmtId="171" fontId="0" fillId="33" borderId="23" xfId="63" applyFont="1" applyFill="1" applyBorder="1" applyAlignment="1" applyProtection="1">
      <alignment/>
      <protection hidden="1"/>
    </xf>
    <xf numFmtId="171" fontId="0" fillId="33" borderId="18" xfId="63" applyFont="1" applyFill="1" applyBorder="1" applyAlignment="1">
      <alignment/>
    </xf>
    <xf numFmtId="39" fontId="0" fillId="33" borderId="43" xfId="63" applyNumberFormat="1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53" borderId="43" xfId="0" applyFill="1" applyBorder="1" applyAlignment="1">
      <alignment/>
    </xf>
    <xf numFmtId="0" fontId="0" fillId="53" borderId="22" xfId="0" applyFill="1" applyBorder="1" applyAlignment="1">
      <alignment/>
    </xf>
    <xf numFmtId="0" fontId="0" fillId="51" borderId="24" xfId="0" applyFill="1" applyBorder="1" applyAlignment="1">
      <alignment/>
    </xf>
    <xf numFmtId="0" fontId="0" fillId="46" borderId="0" xfId="0" applyFill="1" applyAlignment="1">
      <alignment/>
    </xf>
    <xf numFmtId="0" fontId="0" fillId="48" borderId="10" xfId="0" applyFill="1" applyBorder="1" applyAlignment="1">
      <alignment/>
    </xf>
    <xf numFmtId="0" fontId="0" fillId="48" borderId="0" xfId="0" applyFill="1" applyAlignment="1">
      <alignment/>
    </xf>
    <xf numFmtId="0" fontId="17" fillId="53" borderId="22" xfId="0" applyFont="1" applyFill="1" applyBorder="1" applyAlignment="1">
      <alignment vertical="center" wrapText="1"/>
    </xf>
    <xf numFmtId="0" fontId="1" fillId="37" borderId="0" xfId="0" applyFont="1" applyFill="1" applyBorder="1" applyAlignment="1">
      <alignment horizontal="center" shrinkToFit="1"/>
    </xf>
    <xf numFmtId="171" fontId="4" fillId="34" borderId="0" xfId="63" applyFont="1" applyFill="1" applyBorder="1" applyAlignment="1">
      <alignment shrinkToFit="1"/>
    </xf>
    <xf numFmtId="0" fontId="0" fillId="33" borderId="12" xfId="0" applyFont="1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17" fillId="46" borderId="15" xfId="0" applyFont="1" applyFill="1" applyBorder="1" applyAlignment="1" applyProtection="1">
      <alignment horizontal="center" vertical="center" shrinkToFit="1"/>
      <protection locked="0"/>
    </xf>
    <xf numFmtId="0" fontId="1" fillId="46" borderId="15" xfId="0" applyFont="1" applyFill="1" applyBorder="1" applyAlignment="1" applyProtection="1">
      <alignment shrinkToFit="1"/>
      <protection locked="0"/>
    </xf>
    <xf numFmtId="0" fontId="1" fillId="46" borderId="17" xfId="0" applyFont="1" applyFill="1" applyBorder="1" applyAlignment="1" applyProtection="1">
      <alignment horizontal="center" shrinkToFit="1"/>
      <protection locked="0"/>
    </xf>
    <xf numFmtId="2" fontId="1" fillId="46" borderId="17" xfId="0" applyNumberFormat="1" applyFont="1" applyFill="1" applyBorder="1" applyAlignment="1" applyProtection="1">
      <alignment horizontal="center" shrinkToFit="1"/>
      <protection locked="0"/>
    </xf>
    <xf numFmtId="0" fontId="0" fillId="46" borderId="31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71" fontId="0" fillId="0" borderId="11" xfId="63" applyFont="1" applyBorder="1" applyAlignment="1">
      <alignment/>
    </xf>
    <xf numFmtId="0" fontId="15" fillId="35" borderId="45" xfId="0" applyFont="1" applyFill="1" applyBorder="1" applyAlignment="1">
      <alignment wrapText="1"/>
    </xf>
    <xf numFmtId="0" fontId="15" fillId="35" borderId="46" xfId="0" applyFont="1" applyFill="1" applyBorder="1" applyAlignment="1">
      <alignment wrapText="1"/>
    </xf>
    <xf numFmtId="0" fontId="15" fillId="35" borderId="47" xfId="0" applyFont="1" applyFill="1" applyBorder="1" applyAlignment="1">
      <alignment wrapText="1"/>
    </xf>
    <xf numFmtId="0" fontId="15" fillId="35" borderId="31" xfId="0" applyFont="1" applyFill="1" applyBorder="1" applyAlignment="1">
      <alignment wrapText="1"/>
    </xf>
    <xf numFmtId="0" fontId="15" fillId="35" borderId="0" xfId="0" applyFont="1" applyFill="1" applyBorder="1" applyAlignment="1">
      <alignment wrapText="1"/>
    </xf>
    <xf numFmtId="0" fontId="15" fillId="35" borderId="19" xfId="0" applyFont="1" applyFill="1" applyBorder="1" applyAlignment="1">
      <alignment wrapText="1"/>
    </xf>
    <xf numFmtId="0" fontId="15" fillId="35" borderId="40" xfId="0" applyFont="1" applyFill="1" applyBorder="1" applyAlignment="1">
      <alignment wrapText="1"/>
    </xf>
    <xf numFmtId="0" fontId="15" fillId="35" borderId="24" xfId="0" applyFont="1" applyFill="1" applyBorder="1" applyAlignment="1">
      <alignment wrapText="1"/>
    </xf>
    <xf numFmtId="0" fontId="15" fillId="35" borderId="30" xfId="0" applyFont="1" applyFill="1" applyBorder="1" applyAlignment="1">
      <alignment wrapText="1"/>
    </xf>
    <xf numFmtId="0" fontId="3" fillId="32" borderId="12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wrapText="1"/>
    </xf>
    <xf numFmtId="0" fontId="0" fillId="32" borderId="12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12" xfId="0" applyFont="1" applyFill="1" applyBorder="1" applyAlignment="1">
      <alignment vertical="center"/>
    </xf>
    <xf numFmtId="0" fontId="0" fillId="47" borderId="11" xfId="0" applyFill="1" applyBorder="1" applyAlignment="1">
      <alignment shrinkToFit="1"/>
    </xf>
    <xf numFmtId="171" fontId="10" fillId="54" borderId="12" xfId="63" applyFont="1" applyFill="1" applyBorder="1" applyAlignment="1">
      <alignment shrinkToFit="1"/>
    </xf>
    <xf numFmtId="0" fontId="1" fillId="54" borderId="10" xfId="0" applyFont="1" applyFill="1" applyBorder="1" applyAlignment="1">
      <alignment shrinkToFit="1"/>
    </xf>
    <xf numFmtId="171" fontId="10" fillId="3" borderId="12" xfId="63" applyFont="1" applyFill="1" applyBorder="1" applyAlignment="1">
      <alignment shrinkToFit="1"/>
    </xf>
    <xf numFmtId="0" fontId="1" fillId="3" borderId="10" xfId="0" applyFont="1" applyFill="1" applyBorder="1" applyAlignment="1">
      <alignment shrinkToFit="1"/>
    </xf>
    <xf numFmtId="10" fontId="1" fillId="33" borderId="11" xfId="0" applyNumberFormat="1" applyFont="1" applyFill="1" applyBorder="1" applyAlignment="1" applyProtection="1">
      <alignment shrinkToFit="1"/>
      <protection hidden="1"/>
    </xf>
    <xf numFmtId="170" fontId="1" fillId="33" borderId="12" xfId="47" applyFont="1" applyFill="1" applyBorder="1" applyAlignment="1">
      <alignment vertical="center" shrinkToFit="1"/>
    </xf>
    <xf numFmtId="170" fontId="1" fillId="33" borderId="16" xfId="47" applyFont="1" applyFill="1" applyBorder="1" applyAlignment="1">
      <alignment vertical="center" shrinkToFit="1"/>
    </xf>
    <xf numFmtId="170" fontId="1" fillId="33" borderId="10" xfId="47" applyFont="1" applyFill="1" applyBorder="1" applyAlignment="1">
      <alignment vertical="center" shrinkToFit="1"/>
    </xf>
    <xf numFmtId="0" fontId="0" fillId="0" borderId="0" xfId="0" applyFont="1" applyAlignment="1">
      <alignment/>
    </xf>
    <xf numFmtId="177" fontId="1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/>
    </xf>
    <xf numFmtId="14" fontId="0" fillId="0" borderId="18" xfId="0" applyNumberFormat="1" applyFont="1" applyBorder="1" applyAlignment="1">
      <alignment horizontal="right"/>
    </xf>
    <xf numFmtId="171" fontId="0" fillId="0" borderId="18" xfId="63" applyFont="1" applyBorder="1" applyAlignment="1">
      <alignment horizontal="center"/>
    </xf>
    <xf numFmtId="177" fontId="1" fillId="32" borderId="15" xfId="0" applyNumberFormat="1" applyFont="1" applyFill="1" applyBorder="1" applyAlignment="1" applyProtection="1">
      <alignment horizontal="center"/>
      <protection hidden="1"/>
    </xf>
    <xf numFmtId="0" fontId="1" fillId="32" borderId="11" xfId="0" applyFont="1" applyFill="1" applyBorder="1" applyAlignment="1" applyProtection="1">
      <alignment horizontal="center"/>
      <protection hidden="1"/>
    </xf>
    <xf numFmtId="0" fontId="1" fillId="32" borderId="11" xfId="0" applyFont="1" applyFill="1" applyBorder="1" applyAlignment="1" applyProtection="1">
      <alignment horizontal="center" shrinkToFit="1"/>
      <protection hidden="1"/>
    </xf>
    <xf numFmtId="177" fontId="1" fillId="32" borderId="16" xfId="0" applyNumberFormat="1" applyFont="1" applyFill="1" applyBorder="1" applyAlignment="1" applyProtection="1">
      <alignment horizontal="left"/>
      <protection hidden="1"/>
    </xf>
    <xf numFmtId="3" fontId="1" fillId="32" borderId="12" xfId="63" applyNumberFormat="1" applyFont="1" applyFill="1" applyBorder="1" applyAlignment="1" applyProtection="1">
      <alignment horizontal="center" vertical="center"/>
      <protection hidden="1"/>
    </xf>
    <xf numFmtId="49" fontId="1" fillId="32" borderId="11" xfId="0" applyNumberFormat="1" applyFont="1" applyFill="1" applyBorder="1" applyAlignment="1" applyProtection="1">
      <alignment horizontal="center" shrinkToFit="1"/>
      <protection hidden="1"/>
    </xf>
    <xf numFmtId="0" fontId="62" fillId="49" borderId="11" xfId="0" applyFont="1" applyFill="1" applyBorder="1" applyAlignment="1" applyProtection="1">
      <alignment horizontal="center" wrapText="1" shrinkToFit="1"/>
      <protection hidden="1"/>
    </xf>
    <xf numFmtId="0" fontId="62" fillId="49" borderId="0" xfId="0" applyFont="1" applyFill="1" applyAlignment="1">
      <alignment horizontal="center" vertical="center"/>
    </xf>
    <xf numFmtId="0" fontId="62" fillId="49" borderId="11" xfId="0" applyFont="1" applyFill="1" applyBorder="1" applyAlignment="1">
      <alignment horizontal="center" vertical="center"/>
    </xf>
    <xf numFmtId="0" fontId="7" fillId="32" borderId="18" xfId="0" applyFont="1" applyFill="1" applyBorder="1" applyAlignment="1" applyProtection="1">
      <alignment horizontal="center"/>
      <protection hidden="1"/>
    </xf>
    <xf numFmtId="0" fontId="7" fillId="32" borderId="33" xfId="0" applyFont="1" applyFill="1" applyBorder="1" applyAlignment="1" applyProtection="1">
      <alignment horizontal="center"/>
      <protection hidden="1"/>
    </xf>
    <xf numFmtId="171" fontId="1" fillId="0" borderId="35" xfId="63" applyFon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14" fontId="0" fillId="0" borderId="11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171" fontId="0" fillId="0" borderId="18" xfId="63" applyFont="1" applyBorder="1" applyAlignment="1" applyProtection="1">
      <alignment horizontal="left" vertical="center"/>
      <protection locked="0"/>
    </xf>
    <xf numFmtId="14" fontId="0" fillId="0" borderId="11" xfId="0" applyNumberForma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/>
      <protection hidden="1"/>
    </xf>
    <xf numFmtId="0" fontId="0" fillId="55" borderId="11" xfId="0" applyFill="1" applyBorder="1" applyAlignment="1" applyProtection="1">
      <alignment horizontal="center"/>
      <protection locked="0"/>
    </xf>
    <xf numFmtId="0" fontId="15" fillId="49" borderId="11" xfId="0" applyFont="1" applyFill="1" applyBorder="1" applyAlignment="1" applyProtection="1">
      <alignment horizontal="center" vertical="center" wrapText="1"/>
      <protection locked="0"/>
    </xf>
    <xf numFmtId="0" fontId="15" fillId="52" borderId="11" xfId="0" applyFont="1" applyFill="1" applyBorder="1" applyAlignment="1" applyProtection="1">
      <alignment horizontal="center" vertical="center" wrapText="1"/>
      <protection locked="0"/>
    </xf>
    <xf numFmtId="0" fontId="0" fillId="32" borderId="43" xfId="0" applyFont="1" applyFill="1" applyBorder="1" applyAlignment="1">
      <alignment vertical="center"/>
    </xf>
    <xf numFmtId="171" fontId="1" fillId="0" borderId="27" xfId="63" applyFont="1" applyBorder="1" applyAlignment="1">
      <alignment horizontal="center"/>
    </xf>
    <xf numFmtId="0" fontId="0" fillId="32" borderId="10" xfId="0" applyFill="1" applyBorder="1" applyAlignment="1">
      <alignment/>
    </xf>
    <xf numFmtId="0" fontId="62" fillId="32" borderId="27" xfId="0" applyFont="1" applyFill="1" applyBorder="1" applyAlignment="1">
      <alignment/>
    </xf>
    <xf numFmtId="0" fontId="62" fillId="32" borderId="24" xfId="0" applyFont="1" applyFill="1" applyBorder="1" applyAlignment="1">
      <alignment/>
    </xf>
    <xf numFmtId="0" fontId="62" fillId="32" borderId="28" xfId="0" applyFont="1" applyFill="1" applyBorder="1" applyAlignment="1">
      <alignment/>
    </xf>
    <xf numFmtId="0" fontId="62" fillId="32" borderId="12" xfId="0" applyFont="1" applyFill="1" applyBorder="1" applyAlignment="1">
      <alignment/>
    </xf>
    <xf numFmtId="0" fontId="62" fillId="32" borderId="16" xfId="0" applyFont="1" applyFill="1" applyBorder="1" applyAlignment="1">
      <alignment/>
    </xf>
    <xf numFmtId="0" fontId="62" fillId="32" borderId="10" xfId="0" applyFont="1" applyFill="1" applyBorder="1" applyAlignment="1">
      <alignment/>
    </xf>
    <xf numFmtId="171" fontId="1" fillId="44" borderId="11" xfId="63" applyFont="1" applyFill="1" applyBorder="1" applyAlignment="1">
      <alignment horizontal="center"/>
    </xf>
    <xf numFmtId="0" fontId="1" fillId="32" borderId="12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171" fontId="0" fillId="0" borderId="12" xfId="63" applyFont="1" applyBorder="1" applyAlignment="1">
      <alignment/>
    </xf>
    <xf numFmtId="0" fontId="62" fillId="32" borderId="18" xfId="0" applyFont="1" applyFill="1" applyBorder="1" applyAlignment="1">
      <alignment/>
    </xf>
    <xf numFmtId="171" fontId="0" fillId="44" borderId="11" xfId="63" applyFont="1" applyFill="1" applyBorder="1" applyAlignment="1">
      <alignment vertical="center"/>
    </xf>
    <xf numFmtId="171" fontId="0" fillId="44" borderId="11" xfId="63" applyFont="1" applyFill="1" applyBorder="1" applyAlignment="1">
      <alignment/>
    </xf>
    <xf numFmtId="171" fontId="1" fillId="46" borderId="10" xfId="63" applyFont="1" applyFill="1" applyBorder="1" applyAlignment="1" applyProtection="1">
      <alignment shrinkToFit="1"/>
      <protection locked="0"/>
    </xf>
    <xf numFmtId="0" fontId="10" fillId="52" borderId="10" xfId="0" applyFont="1" applyFill="1" applyBorder="1" applyAlignment="1">
      <alignment horizontal="center"/>
    </xf>
    <xf numFmtId="0" fontId="0" fillId="47" borderId="0" xfId="0" applyFill="1" applyBorder="1" applyAlignment="1">
      <alignment horizontal="center"/>
    </xf>
    <xf numFmtId="43" fontId="22" fillId="33" borderId="10" xfId="0" applyNumberFormat="1" applyFont="1" applyFill="1" applyBorder="1" applyAlignment="1">
      <alignment/>
    </xf>
    <xf numFmtId="0" fontId="18" fillId="35" borderId="22" xfId="0" applyFont="1" applyFill="1" applyBorder="1" applyAlignment="1">
      <alignment horizontal="center" vertical="center" wrapText="1"/>
    </xf>
    <xf numFmtId="171" fontId="1" fillId="0" borderId="13" xfId="63" applyFont="1" applyFill="1" applyBorder="1" applyAlignment="1" applyProtection="1">
      <alignment horizontal="left"/>
      <protection locked="0"/>
    </xf>
    <xf numFmtId="0" fontId="0" fillId="43" borderId="10" xfId="0" applyFill="1" applyBorder="1" applyAlignment="1">
      <alignment/>
    </xf>
    <xf numFmtId="14" fontId="13" fillId="42" borderId="10" xfId="0" applyNumberFormat="1" applyFont="1" applyFill="1" applyBorder="1" applyAlignment="1">
      <alignment/>
    </xf>
    <xf numFmtId="171" fontId="65" fillId="0" borderId="13" xfId="63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171" fontId="1" fillId="0" borderId="13" xfId="63" applyFont="1" applyBorder="1" applyAlignment="1" applyProtection="1">
      <alignment horizontal="center"/>
      <protection locked="0"/>
    </xf>
    <xf numFmtId="171" fontId="0" fillId="0" borderId="13" xfId="63" applyFont="1" applyBorder="1" applyAlignment="1" applyProtection="1">
      <alignment/>
      <protection locked="0"/>
    </xf>
    <xf numFmtId="171" fontId="0" fillId="0" borderId="13" xfId="63" applyFont="1" applyBorder="1" applyAlignment="1" applyProtection="1">
      <alignment/>
      <protection locked="0"/>
    </xf>
    <xf numFmtId="14" fontId="1" fillId="44" borderId="13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/>
    </xf>
    <xf numFmtId="0" fontId="0" fillId="32" borderId="43" xfId="0" applyFont="1" applyFill="1" applyBorder="1" applyAlignment="1">
      <alignment horizontal="center" vertical="justify" wrapText="1"/>
    </xf>
    <xf numFmtId="0" fontId="0" fillId="32" borderId="0" xfId="0" applyFont="1" applyFill="1" applyBorder="1" applyAlignment="1">
      <alignment horizontal="center" vertical="justify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2" borderId="27" xfId="0" applyFont="1" applyFill="1" applyBorder="1" applyAlignment="1">
      <alignment horizontal="justify" vertical="justify" wrapText="1"/>
    </xf>
    <xf numFmtId="0" fontId="0" fillId="32" borderId="24" xfId="0" applyFont="1" applyFill="1" applyBorder="1" applyAlignment="1">
      <alignment horizontal="justify" vertical="justify" wrapText="1"/>
    </xf>
    <xf numFmtId="0" fontId="0" fillId="32" borderId="28" xfId="0" applyFont="1" applyFill="1" applyBorder="1" applyAlignment="1">
      <alignment horizontal="justify" vertical="justify" wrapText="1"/>
    </xf>
    <xf numFmtId="0" fontId="0" fillId="32" borderId="11" xfId="0" applyFont="1" applyFill="1" applyBorder="1" applyAlignment="1">
      <alignment horizontal="justify" vertical="justify" wrapText="1"/>
    </xf>
    <xf numFmtId="0" fontId="0" fillId="32" borderId="35" xfId="0" applyFont="1" applyFill="1" applyBorder="1" applyAlignment="1">
      <alignment horizontal="justify" vertical="justify" wrapText="1"/>
    </xf>
    <xf numFmtId="0" fontId="0" fillId="32" borderId="12" xfId="0" applyFont="1" applyFill="1" applyBorder="1" applyAlignment="1">
      <alignment horizontal="justify" vertical="justify" wrapText="1"/>
    </xf>
    <xf numFmtId="0" fontId="0" fillId="32" borderId="16" xfId="0" applyFont="1" applyFill="1" applyBorder="1" applyAlignment="1">
      <alignment horizontal="justify" vertical="justify" wrapText="1"/>
    </xf>
    <xf numFmtId="0" fontId="0" fillId="32" borderId="10" xfId="0" applyFont="1" applyFill="1" applyBorder="1" applyAlignment="1">
      <alignment horizontal="justify" vertical="justify" wrapText="1"/>
    </xf>
    <xf numFmtId="0" fontId="1" fillId="32" borderId="43" xfId="0" applyFont="1" applyFill="1" applyBorder="1" applyAlignment="1">
      <alignment horizontal="left" vertical="center"/>
    </xf>
    <xf numFmtId="0" fontId="1" fillId="32" borderId="22" xfId="0" applyFont="1" applyFill="1" applyBorder="1" applyAlignment="1">
      <alignment horizontal="left" vertical="center"/>
    </xf>
    <xf numFmtId="0" fontId="1" fillId="32" borderId="23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0" fillId="0" borderId="10" xfId="0" applyFont="1" applyBorder="1" applyAlignment="1">
      <alignment horizontal="justify" vertical="justify" wrapText="1"/>
    </xf>
    <xf numFmtId="0" fontId="0" fillId="0" borderId="12" xfId="0" applyFont="1" applyBorder="1" applyAlignment="1">
      <alignment horizontal="center" vertical="justify" wrapText="1"/>
    </xf>
    <xf numFmtId="0" fontId="0" fillId="0" borderId="16" xfId="0" applyFont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justify" wrapText="1"/>
    </xf>
    <xf numFmtId="0" fontId="0" fillId="49" borderId="12" xfId="0" applyFont="1" applyFill="1" applyBorder="1" applyAlignment="1">
      <alignment horizontal="center" vertical="center"/>
    </xf>
    <xf numFmtId="0" fontId="0" fillId="49" borderId="16" xfId="0" applyFont="1" applyFill="1" applyBorder="1" applyAlignment="1">
      <alignment horizontal="center" vertical="center"/>
    </xf>
    <xf numFmtId="0" fontId="0" fillId="49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" fillId="32" borderId="11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32" borderId="25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0" fillId="32" borderId="27" xfId="0" applyFont="1" applyFill="1" applyBorder="1" applyAlignment="1">
      <alignment horizontal="left" vertical="center"/>
    </xf>
    <xf numFmtId="0" fontId="0" fillId="32" borderId="24" xfId="0" applyFont="1" applyFill="1" applyBorder="1" applyAlignment="1">
      <alignment horizontal="left" vertical="center"/>
    </xf>
    <xf numFmtId="0" fontId="0" fillId="32" borderId="28" xfId="0" applyFont="1" applyFill="1" applyBorder="1" applyAlignment="1">
      <alignment horizontal="left" vertical="center"/>
    </xf>
    <xf numFmtId="0" fontId="0" fillId="32" borderId="12" xfId="0" applyFont="1" applyFill="1" applyBorder="1" applyAlignment="1">
      <alignment horizontal="left" vertical="center" shrinkToFit="1"/>
    </xf>
    <xf numFmtId="0" fontId="0" fillId="32" borderId="16" xfId="0" applyFont="1" applyFill="1" applyBorder="1" applyAlignment="1">
      <alignment horizontal="left" vertical="center" shrinkToFit="1"/>
    </xf>
    <xf numFmtId="0" fontId="0" fillId="32" borderId="10" xfId="0" applyFont="1" applyFill="1" applyBorder="1" applyAlignment="1">
      <alignment horizontal="left" vertical="center" shrinkToFit="1"/>
    </xf>
    <xf numFmtId="0" fontId="0" fillId="32" borderId="12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justify" vertical="justify" wrapText="1"/>
    </xf>
    <xf numFmtId="0" fontId="0" fillId="32" borderId="11" xfId="0" applyFont="1" applyFill="1" applyBorder="1" applyAlignment="1">
      <alignment horizontal="left" vertical="center"/>
    </xf>
    <xf numFmtId="0" fontId="0" fillId="32" borderId="11" xfId="0" applyFont="1" applyFill="1" applyBorder="1" applyAlignment="1">
      <alignment horizontal="left" vertical="center" shrinkToFit="1"/>
    </xf>
    <xf numFmtId="0" fontId="62" fillId="32" borderId="43" xfId="0" applyFont="1" applyFill="1" applyBorder="1" applyAlignment="1">
      <alignment horizontal="center" vertical="center" wrapText="1"/>
    </xf>
    <xf numFmtId="0" fontId="62" fillId="32" borderId="22" xfId="0" applyFont="1" applyFill="1" applyBorder="1" applyAlignment="1">
      <alignment horizontal="center" vertical="center" wrapText="1"/>
    </xf>
    <xf numFmtId="0" fontId="62" fillId="32" borderId="23" xfId="0" applyFont="1" applyFill="1" applyBorder="1" applyAlignment="1">
      <alignment horizontal="center" vertical="center" wrapText="1"/>
    </xf>
    <xf numFmtId="0" fontId="62" fillId="32" borderId="25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center" vertical="center" wrapText="1"/>
    </xf>
    <xf numFmtId="0" fontId="62" fillId="32" borderId="26" xfId="0" applyFont="1" applyFill="1" applyBorder="1" applyAlignment="1">
      <alignment horizontal="center" vertical="center" wrapText="1"/>
    </xf>
    <xf numFmtId="0" fontId="62" fillId="32" borderId="27" xfId="0" applyFont="1" applyFill="1" applyBorder="1" applyAlignment="1">
      <alignment horizontal="center" vertical="center" wrapText="1"/>
    </xf>
    <xf numFmtId="0" fontId="62" fillId="32" borderId="24" xfId="0" applyFont="1" applyFill="1" applyBorder="1" applyAlignment="1">
      <alignment horizontal="center" vertical="center" wrapText="1"/>
    </xf>
    <xf numFmtId="0" fontId="62" fillId="32" borderId="28" xfId="0" applyFont="1" applyFill="1" applyBorder="1" applyAlignment="1">
      <alignment horizontal="center" vertical="center" wrapText="1"/>
    </xf>
    <xf numFmtId="0" fontId="7" fillId="56" borderId="12" xfId="0" applyFont="1" applyFill="1" applyBorder="1" applyAlignment="1">
      <alignment horizontal="center" wrapText="1"/>
    </xf>
    <xf numFmtId="0" fontId="7" fillId="56" borderId="16" xfId="0" applyFont="1" applyFill="1" applyBorder="1" applyAlignment="1">
      <alignment horizontal="center" wrapText="1"/>
    </xf>
    <xf numFmtId="0" fontId="7" fillId="56" borderId="10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2" borderId="16" xfId="0" applyFont="1" applyFill="1" applyBorder="1" applyAlignment="1">
      <alignment horizontal="justify" vertical="center" wrapText="1"/>
    </xf>
    <xf numFmtId="0" fontId="0" fillId="32" borderId="10" xfId="0" applyFont="1" applyFill="1" applyBorder="1" applyAlignment="1">
      <alignment horizontal="justify" vertical="center" wrapText="1"/>
    </xf>
    <xf numFmtId="0" fontId="0" fillId="32" borderId="22" xfId="0" applyFont="1" applyFill="1" applyBorder="1" applyAlignment="1">
      <alignment horizontal="justify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56" borderId="11" xfId="0" applyFont="1" applyFill="1" applyBorder="1" applyAlignment="1">
      <alignment horizontal="center"/>
    </xf>
    <xf numFmtId="0" fontId="14" fillId="56" borderId="11" xfId="0" applyFont="1" applyFill="1" applyBorder="1" applyAlignment="1">
      <alignment horizontal="left"/>
    </xf>
    <xf numFmtId="0" fontId="16" fillId="33" borderId="25" xfId="0" applyFont="1" applyFill="1" applyBorder="1" applyAlignment="1">
      <alignment horizontal="left"/>
    </xf>
    <xf numFmtId="0" fontId="3" fillId="32" borderId="27" xfId="0" applyFont="1" applyFill="1" applyBorder="1" applyAlignment="1">
      <alignment horizontal="left" wrapText="1"/>
    </xf>
    <xf numFmtId="0" fontId="3" fillId="32" borderId="24" xfId="0" applyFont="1" applyFill="1" applyBorder="1" applyAlignment="1">
      <alignment horizontal="left" wrapText="1"/>
    </xf>
    <xf numFmtId="0" fontId="3" fillId="32" borderId="28" xfId="0" applyFont="1" applyFill="1" applyBorder="1" applyAlignment="1">
      <alignment horizontal="left" wrapText="1"/>
    </xf>
    <xf numFmtId="0" fontId="1" fillId="37" borderId="48" xfId="0" applyFont="1" applyFill="1" applyBorder="1" applyAlignment="1">
      <alignment horizontal="center"/>
    </xf>
    <xf numFmtId="0" fontId="1" fillId="37" borderId="49" xfId="0" applyFont="1" applyFill="1" applyBorder="1" applyAlignment="1">
      <alignment horizontal="center"/>
    </xf>
    <xf numFmtId="0" fontId="1" fillId="37" borderId="50" xfId="0" applyFont="1" applyFill="1" applyBorder="1" applyAlignment="1">
      <alignment horizontal="center"/>
    </xf>
    <xf numFmtId="0" fontId="14" fillId="56" borderId="12" xfId="0" applyFont="1" applyFill="1" applyBorder="1" applyAlignment="1">
      <alignment horizontal="center"/>
    </xf>
    <xf numFmtId="0" fontId="14" fillId="56" borderId="16" xfId="0" applyFont="1" applyFill="1" applyBorder="1" applyAlignment="1">
      <alignment horizontal="center"/>
    </xf>
    <xf numFmtId="0" fontId="14" fillId="56" borderId="10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2" borderId="43" xfId="0" applyFont="1" applyFill="1" applyBorder="1" applyAlignment="1">
      <alignment horizontal="justify" vertical="justify" wrapText="1"/>
    </xf>
    <xf numFmtId="0" fontId="0" fillId="32" borderId="22" xfId="0" applyFont="1" applyFill="1" applyBorder="1" applyAlignment="1">
      <alignment horizontal="justify" vertical="justify" wrapText="1"/>
    </xf>
    <xf numFmtId="0" fontId="0" fillId="32" borderId="23" xfId="0" applyFont="1" applyFill="1" applyBorder="1" applyAlignment="1">
      <alignment horizontal="justify" vertical="justify" wrapText="1"/>
    </xf>
    <xf numFmtId="0" fontId="0" fillId="32" borderId="12" xfId="0" applyFont="1" applyFill="1" applyBorder="1" applyAlignment="1" applyProtection="1">
      <alignment horizontal="left" vertical="center" wrapText="1"/>
      <protection hidden="1"/>
    </xf>
    <xf numFmtId="0" fontId="0" fillId="32" borderId="16" xfId="0" applyFont="1" applyFill="1" applyBorder="1" applyAlignment="1" applyProtection="1">
      <alignment horizontal="left" vertical="center" wrapText="1"/>
      <protection hidden="1"/>
    </xf>
    <xf numFmtId="0" fontId="0" fillId="32" borderId="10" xfId="0" applyFont="1" applyFill="1" applyBorder="1" applyAlignment="1" applyProtection="1">
      <alignment horizontal="left" vertical="center" wrapText="1"/>
      <protection hidden="1"/>
    </xf>
    <xf numFmtId="3" fontId="1" fillId="32" borderId="12" xfId="0" applyNumberFormat="1" applyFont="1" applyFill="1" applyBorder="1" applyAlignment="1" applyProtection="1">
      <alignment horizontal="center" vertical="center" shrinkToFit="1"/>
      <protection hidden="1"/>
    </xf>
    <xf numFmtId="3" fontId="1" fillId="32" borderId="16" xfId="0" applyNumberFormat="1" applyFont="1" applyFill="1" applyBorder="1" applyAlignment="1" applyProtection="1">
      <alignment horizontal="center" vertical="center" shrinkToFit="1"/>
      <protection hidden="1"/>
    </xf>
    <xf numFmtId="3" fontId="1" fillId="32" borderId="51" xfId="0" applyNumberFormat="1" applyFont="1" applyFill="1" applyBorder="1" applyAlignment="1" applyProtection="1">
      <alignment horizontal="center" vertical="center" shrinkToFit="1"/>
      <protection hidden="1"/>
    </xf>
    <xf numFmtId="170" fontId="1" fillId="33" borderId="12" xfId="47" applyFont="1" applyFill="1" applyBorder="1" applyAlignment="1">
      <alignment horizontal="center"/>
    </xf>
    <xf numFmtId="170" fontId="1" fillId="33" borderId="10" xfId="47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44" borderId="11" xfId="0" applyFont="1" applyFill="1" applyBorder="1" applyAlignment="1" applyProtection="1">
      <alignment horizontal="left" shrinkToFit="1"/>
      <protection hidden="1"/>
    </xf>
    <xf numFmtId="170" fontId="1" fillId="33" borderId="11" xfId="47" applyFont="1" applyFill="1" applyBorder="1" applyAlignment="1">
      <alignment horizontal="right" vertical="center" shrinkToFit="1"/>
    </xf>
    <xf numFmtId="0" fontId="1" fillId="32" borderId="12" xfId="0" applyFont="1" applyFill="1" applyBorder="1" applyAlignment="1" applyProtection="1">
      <alignment horizontal="center" shrinkToFit="1"/>
      <protection hidden="1"/>
    </xf>
    <xf numFmtId="0" fontId="1" fillId="32" borderId="16" xfId="0" applyFont="1" applyFill="1" applyBorder="1" applyAlignment="1" applyProtection="1">
      <alignment horizontal="center" shrinkToFit="1"/>
      <protection hidden="1"/>
    </xf>
    <xf numFmtId="0" fontId="1" fillId="32" borderId="10" xfId="0" applyFont="1" applyFill="1" applyBorder="1" applyAlignment="1" applyProtection="1">
      <alignment horizontal="center" shrinkToFit="1"/>
      <protection hidden="1"/>
    </xf>
    <xf numFmtId="0" fontId="1" fillId="32" borderId="15" xfId="0" applyFont="1" applyFill="1" applyBorder="1" applyAlignment="1" applyProtection="1">
      <alignment horizontal="left" shrinkToFit="1"/>
      <protection hidden="1"/>
    </xf>
    <xf numFmtId="0" fontId="1" fillId="32" borderId="11" xfId="0" applyFont="1" applyFill="1" applyBorder="1" applyAlignment="1" applyProtection="1">
      <alignment horizontal="left" shrinkToFit="1"/>
      <protection hidden="1"/>
    </xf>
    <xf numFmtId="0" fontId="1" fillId="33" borderId="38" xfId="0" applyFont="1" applyFill="1" applyBorder="1" applyAlignment="1" applyProtection="1">
      <alignment horizontal="center"/>
      <protection hidden="1"/>
    </xf>
    <xf numFmtId="0" fontId="1" fillId="33" borderId="52" xfId="0" applyFont="1" applyFill="1" applyBorder="1" applyAlignment="1" applyProtection="1">
      <alignment horizontal="center"/>
      <protection hidden="1"/>
    </xf>
    <xf numFmtId="0" fontId="1" fillId="33" borderId="53" xfId="0" applyFont="1" applyFill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left" shrinkToFit="1"/>
      <protection locked="0"/>
    </xf>
    <xf numFmtId="0" fontId="1" fillId="0" borderId="11" xfId="0" applyFont="1" applyBorder="1" applyAlignment="1" applyProtection="1">
      <alignment horizontal="left" shrinkToFit="1"/>
      <protection locked="0"/>
    </xf>
    <xf numFmtId="0" fontId="11" fillId="33" borderId="43" xfId="0" applyFont="1" applyFill="1" applyBorder="1" applyAlignment="1" applyProtection="1">
      <alignment horizontal="center"/>
      <protection hidden="1"/>
    </xf>
    <xf numFmtId="0" fontId="11" fillId="33" borderId="22" xfId="0" applyFont="1" applyFill="1" applyBorder="1" applyAlignment="1" applyProtection="1">
      <alignment horizontal="center"/>
      <protection hidden="1"/>
    </xf>
    <xf numFmtId="0" fontId="11" fillId="33" borderId="23" xfId="0" applyFont="1" applyFill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 shrinkToFit="1"/>
      <protection hidden="1"/>
    </xf>
    <xf numFmtId="0" fontId="0" fillId="0" borderId="21" xfId="0" applyBorder="1" applyAlignment="1" applyProtection="1">
      <alignment horizontal="center" shrinkToFit="1"/>
      <protection hidden="1"/>
    </xf>
    <xf numFmtId="0" fontId="0" fillId="0" borderId="55" xfId="0" applyBorder="1" applyAlignment="1" applyProtection="1">
      <alignment horizontal="center" shrinkToFit="1"/>
      <protection hidden="1"/>
    </xf>
    <xf numFmtId="0" fontId="1" fillId="50" borderId="16" xfId="0" applyFont="1" applyFill="1" applyBorder="1" applyAlignment="1" applyProtection="1">
      <alignment horizontal="left"/>
      <protection locked="0"/>
    </xf>
    <xf numFmtId="0" fontId="1" fillId="50" borderId="10" xfId="0" applyFont="1" applyFill="1" applyBorder="1" applyAlignment="1" applyProtection="1">
      <alignment horizontal="left"/>
      <protection locked="0"/>
    </xf>
    <xf numFmtId="0" fontId="19" fillId="33" borderId="12" xfId="0" applyFont="1" applyFill="1" applyBorder="1" applyAlignment="1">
      <alignment horizontal="center" shrinkToFit="1"/>
    </xf>
    <xf numFmtId="0" fontId="19" fillId="33" borderId="16" xfId="0" applyFont="1" applyFill="1" applyBorder="1" applyAlignment="1">
      <alignment horizontal="center" shrinkToFit="1"/>
    </xf>
    <xf numFmtId="0" fontId="19" fillId="33" borderId="51" xfId="0" applyFont="1" applyFill="1" applyBorder="1" applyAlignment="1">
      <alignment horizontal="center" shrinkToFit="1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0" borderId="12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14" fontId="1" fillId="50" borderId="16" xfId="0" applyNumberFormat="1" applyFont="1" applyFill="1" applyBorder="1" applyAlignment="1" applyProtection="1">
      <alignment horizontal="center"/>
      <protection locked="0"/>
    </xf>
    <xf numFmtId="0" fontId="1" fillId="50" borderId="51" xfId="0" applyFont="1" applyFill="1" applyBorder="1" applyAlignment="1" applyProtection="1">
      <alignment horizontal="center"/>
      <protection locked="0"/>
    </xf>
    <xf numFmtId="170" fontId="1" fillId="33" borderId="17" xfId="47" applyFont="1" applyFill="1" applyBorder="1" applyAlignment="1">
      <alignment horizontal="center"/>
    </xf>
    <xf numFmtId="170" fontId="1" fillId="33" borderId="16" xfId="47" applyFont="1" applyFill="1" applyBorder="1" applyAlignment="1">
      <alignment horizontal="center"/>
    </xf>
    <xf numFmtId="0" fontId="0" fillId="33" borderId="31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8" fillId="35" borderId="58" xfId="0" applyFont="1" applyFill="1" applyBorder="1" applyAlignment="1">
      <alignment horizontal="center" vertical="center" wrapText="1"/>
    </xf>
    <xf numFmtId="0" fontId="18" fillId="35" borderId="22" xfId="0" applyFont="1" applyFill="1" applyBorder="1" applyAlignment="1">
      <alignment horizontal="center" vertical="center" wrapText="1"/>
    </xf>
    <xf numFmtId="0" fontId="18" fillId="35" borderId="31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 applyProtection="1">
      <alignment horizontal="center"/>
      <protection hidden="1"/>
    </xf>
    <xf numFmtId="0" fontId="0" fillId="32" borderId="16" xfId="0" applyFont="1" applyFill="1" applyBorder="1" applyAlignment="1" applyProtection="1">
      <alignment horizontal="center"/>
      <protection hidden="1"/>
    </xf>
    <xf numFmtId="0" fontId="0" fillId="32" borderId="10" xfId="0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33" borderId="17" xfId="0" applyFont="1" applyFill="1" applyBorder="1" applyAlignment="1" applyProtection="1">
      <alignment horizontal="left"/>
      <protection hidden="1"/>
    </xf>
    <xf numFmtId="0" fontId="1" fillId="33" borderId="16" xfId="0" applyFont="1" applyFill="1" applyBorder="1" applyAlignment="1" applyProtection="1">
      <alignment horizontal="left"/>
      <protection hidden="1"/>
    </xf>
    <xf numFmtId="0" fontId="1" fillId="33" borderId="10" xfId="0" applyFont="1" applyFill="1" applyBorder="1" applyAlignment="1" applyProtection="1">
      <alignment horizontal="left"/>
      <protection hidden="1"/>
    </xf>
    <xf numFmtId="0" fontId="10" fillId="52" borderId="59" xfId="0" applyFont="1" applyFill="1" applyBorder="1" applyAlignment="1">
      <alignment horizontal="center"/>
    </xf>
    <xf numFmtId="0" fontId="10" fillId="52" borderId="60" xfId="0" applyFont="1" applyFill="1" applyBorder="1" applyAlignment="1">
      <alignment horizontal="center"/>
    </xf>
    <xf numFmtId="170" fontId="1" fillId="33" borderId="12" xfId="47" applyFont="1" applyFill="1" applyBorder="1" applyAlignment="1">
      <alignment horizontal="center" vertical="center" shrinkToFit="1"/>
    </xf>
    <xf numFmtId="170" fontId="1" fillId="33" borderId="16" xfId="47" applyFont="1" applyFill="1" applyBorder="1" applyAlignment="1">
      <alignment horizontal="center" vertical="center" shrinkToFit="1"/>
    </xf>
    <xf numFmtId="170" fontId="1" fillId="33" borderId="10" xfId="47" applyFont="1" applyFill="1" applyBorder="1" applyAlignment="1">
      <alignment horizontal="center" vertical="center" shrinkToFit="1"/>
    </xf>
    <xf numFmtId="0" fontId="0" fillId="32" borderId="12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3" borderId="12" xfId="0" applyFill="1" applyBorder="1" applyAlignment="1" applyProtection="1">
      <alignment horizontal="left"/>
      <protection hidden="1"/>
    </xf>
    <xf numFmtId="0" fontId="0" fillId="33" borderId="16" xfId="0" applyFill="1" applyBorder="1" applyAlignment="1" applyProtection="1">
      <alignment horizontal="left"/>
      <protection hidden="1"/>
    </xf>
    <xf numFmtId="0" fontId="0" fillId="33" borderId="10" xfId="0" applyFill="1" applyBorder="1" applyAlignment="1" applyProtection="1">
      <alignment horizontal="left"/>
      <protection hidden="1"/>
    </xf>
    <xf numFmtId="0" fontId="0" fillId="32" borderId="12" xfId="0" applyFont="1" applyFill="1" applyBorder="1" applyAlignment="1">
      <alignment horizontal="left" shrinkToFit="1"/>
    </xf>
    <xf numFmtId="0" fontId="0" fillId="32" borderId="16" xfId="0" applyFont="1" applyFill="1" applyBorder="1" applyAlignment="1">
      <alignment horizontal="left" shrinkToFit="1"/>
    </xf>
    <xf numFmtId="0" fontId="0" fillId="32" borderId="10" xfId="0" applyFont="1" applyFill="1" applyBorder="1" applyAlignment="1">
      <alignment horizontal="left" shrinkToFit="1"/>
    </xf>
    <xf numFmtId="171" fontId="1" fillId="0" borderId="12" xfId="63" applyFont="1" applyBorder="1" applyAlignment="1" applyProtection="1">
      <alignment horizontal="left"/>
      <protection locked="0"/>
    </xf>
    <xf numFmtId="171" fontId="1" fillId="0" borderId="16" xfId="63" applyFont="1" applyBorder="1" applyAlignment="1" applyProtection="1">
      <alignment horizontal="left"/>
      <protection locked="0"/>
    </xf>
    <xf numFmtId="171" fontId="1" fillId="0" borderId="10" xfId="63" applyFont="1" applyBorder="1" applyAlignment="1" applyProtection="1">
      <alignment horizontal="left"/>
      <protection locked="0"/>
    </xf>
    <xf numFmtId="0" fontId="1" fillId="52" borderId="61" xfId="0" applyFont="1" applyFill="1" applyBorder="1" applyAlignment="1" applyProtection="1">
      <alignment horizontal="center"/>
      <protection hidden="1"/>
    </xf>
    <xf numFmtId="0" fontId="1" fillId="52" borderId="62" xfId="0" applyFont="1" applyFill="1" applyBorder="1" applyAlignment="1" applyProtection="1">
      <alignment horizontal="center"/>
      <protection hidden="1"/>
    </xf>
    <xf numFmtId="0" fontId="1" fillId="52" borderId="63" xfId="0" applyFont="1" applyFill="1" applyBorder="1" applyAlignment="1" applyProtection="1">
      <alignment horizontal="center"/>
      <protection hidden="1"/>
    </xf>
    <xf numFmtId="171" fontId="1" fillId="0" borderId="12" xfId="63" applyFont="1" applyBorder="1" applyAlignment="1" applyProtection="1">
      <alignment horizontal="left" shrinkToFit="1"/>
      <protection locked="0"/>
    </xf>
    <xf numFmtId="171" fontId="1" fillId="0" borderId="16" xfId="63" applyFont="1" applyBorder="1" applyAlignment="1" applyProtection="1">
      <alignment horizontal="left" shrinkToFit="1"/>
      <protection locked="0"/>
    </xf>
    <xf numFmtId="171" fontId="1" fillId="0" borderId="10" xfId="63" applyFont="1" applyBorder="1" applyAlignment="1" applyProtection="1">
      <alignment horizontal="left" shrinkToFit="1"/>
      <protection locked="0"/>
    </xf>
    <xf numFmtId="0" fontId="10" fillId="33" borderId="17" xfId="0" applyFont="1" applyFill="1" applyBorder="1" applyAlignment="1">
      <alignment horizontal="center" wrapText="1" shrinkToFit="1"/>
    </xf>
    <xf numFmtId="0" fontId="10" fillId="33" borderId="16" xfId="0" applyFont="1" applyFill="1" applyBorder="1" applyAlignment="1">
      <alignment horizontal="center" wrapText="1" shrinkToFit="1"/>
    </xf>
    <xf numFmtId="0" fontId="10" fillId="33" borderId="10" xfId="0" applyFont="1" applyFill="1" applyBorder="1" applyAlignment="1">
      <alignment horizontal="center" wrapText="1" shrinkToFit="1"/>
    </xf>
    <xf numFmtId="43" fontId="22" fillId="33" borderId="27" xfId="0" applyNumberFormat="1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left"/>
    </xf>
    <xf numFmtId="0" fontId="1" fillId="35" borderId="16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2" borderId="15" xfId="0" applyFont="1" applyFill="1" applyBorder="1" applyAlignment="1" applyProtection="1">
      <alignment horizontal="left" shrinkToFit="1"/>
      <protection locked="0"/>
    </xf>
    <xf numFmtId="0" fontId="1" fillId="32" borderId="11" xfId="0" applyFont="1" applyFill="1" applyBorder="1" applyAlignment="1" applyProtection="1">
      <alignment horizontal="left" shrinkToFit="1"/>
      <protection locked="0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" fillId="35" borderId="11" xfId="0" applyFont="1" applyFill="1" applyBorder="1" applyAlignment="1" applyProtection="1">
      <alignment horizontal="left" shrinkToFit="1"/>
      <protection hidden="1"/>
    </xf>
    <xf numFmtId="0" fontId="0" fillId="33" borderId="15" xfId="0" applyFill="1" applyBorder="1" applyAlignment="1" applyProtection="1">
      <alignment horizontal="left" vertical="center" shrinkToFit="1"/>
      <protection hidden="1"/>
    </xf>
    <xf numFmtId="0" fontId="0" fillId="33" borderId="11" xfId="0" applyFill="1" applyBorder="1" applyAlignment="1" applyProtection="1">
      <alignment horizontal="left" vertical="center" shrinkToFit="1"/>
      <protection hidden="1"/>
    </xf>
    <xf numFmtId="16" fontId="0" fillId="33" borderId="15" xfId="0" applyNumberFormat="1" applyFont="1" applyFill="1" applyBorder="1" applyAlignment="1" applyProtection="1">
      <alignment horizontal="left" vertical="center" shrinkToFit="1"/>
      <protection hidden="1"/>
    </xf>
    <xf numFmtId="0" fontId="0" fillId="33" borderId="12" xfId="0" applyFont="1" applyFill="1" applyBorder="1" applyAlignment="1" applyProtection="1">
      <alignment horizontal="left" shrinkToFit="1"/>
      <protection hidden="1"/>
    </xf>
    <xf numFmtId="0" fontId="0" fillId="33" borderId="16" xfId="0" applyFill="1" applyBorder="1" applyAlignment="1" applyProtection="1">
      <alignment horizontal="left" shrinkToFit="1"/>
      <protection hidden="1"/>
    </xf>
    <xf numFmtId="0" fontId="0" fillId="33" borderId="10" xfId="0" applyFill="1" applyBorder="1" applyAlignment="1" applyProtection="1">
      <alignment horizontal="left" shrinkToFit="1"/>
      <protection hidden="1"/>
    </xf>
    <xf numFmtId="0" fontId="0" fillId="33" borderId="15" xfId="0" applyFont="1" applyFill="1" applyBorder="1" applyAlignment="1" applyProtection="1">
      <alignment horizontal="left" shrinkToFit="1"/>
      <protection hidden="1"/>
    </xf>
    <xf numFmtId="0" fontId="0" fillId="33" borderId="11" xfId="0" applyFill="1" applyBorder="1" applyAlignment="1" applyProtection="1">
      <alignment horizontal="left" shrinkToFit="1"/>
      <protection hidden="1"/>
    </xf>
    <xf numFmtId="0" fontId="1" fillId="34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16" fontId="0" fillId="33" borderId="17" xfId="0" applyNumberFormat="1" applyFont="1" applyFill="1" applyBorder="1" applyAlignment="1" applyProtection="1">
      <alignment horizontal="left" vertical="center" shrinkToFit="1"/>
      <protection hidden="1"/>
    </xf>
    <xf numFmtId="16" fontId="0" fillId="33" borderId="16" xfId="0" applyNumberFormat="1" applyFill="1" applyBorder="1" applyAlignment="1" applyProtection="1">
      <alignment horizontal="left" vertical="center" shrinkToFit="1"/>
      <protection hidden="1"/>
    </xf>
    <xf numFmtId="16" fontId="0" fillId="33" borderId="10" xfId="0" applyNumberFormat="1" applyFill="1" applyBorder="1" applyAlignment="1" applyProtection="1">
      <alignment horizontal="left" vertical="center" shrinkToFit="1"/>
      <protection hidden="1"/>
    </xf>
    <xf numFmtId="0" fontId="1" fillId="34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left" shrinkToFit="1"/>
      <protection hidden="1"/>
    </xf>
    <xf numFmtId="0" fontId="0" fillId="36" borderId="12" xfId="0" applyFill="1" applyBorder="1" applyAlignment="1">
      <alignment horizontal="right"/>
    </xf>
    <xf numFmtId="0" fontId="0" fillId="36" borderId="10" xfId="0" applyFill="1" applyBorder="1" applyAlignment="1">
      <alignment horizontal="right"/>
    </xf>
    <xf numFmtId="16" fontId="0" fillId="33" borderId="16" xfId="0" applyNumberFormat="1" applyFont="1" applyFill="1" applyBorder="1" applyAlignment="1" applyProtection="1">
      <alignment horizontal="left" vertical="center" shrinkToFit="1"/>
      <protection hidden="1"/>
    </xf>
    <xf numFmtId="16" fontId="0" fillId="33" borderId="10" xfId="0" applyNumberFormat="1" applyFont="1" applyFill="1" applyBorder="1" applyAlignment="1" applyProtection="1">
      <alignment horizontal="left" vertical="center" shrinkToFit="1"/>
      <protection hidden="1"/>
    </xf>
    <xf numFmtId="0" fontId="0" fillId="33" borderId="12" xfId="0" applyFont="1" applyFill="1" applyBorder="1" applyAlignment="1" applyProtection="1">
      <alignment horizontal="left"/>
      <protection hidden="1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7" borderId="51" xfId="0" applyFont="1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40" borderId="12" xfId="0" applyFill="1" applyBorder="1" applyAlignment="1">
      <alignment horizontal="center" shrinkToFit="1"/>
    </xf>
    <xf numFmtId="0" fontId="0" fillId="40" borderId="16" xfId="0" applyFill="1" applyBorder="1" applyAlignment="1">
      <alignment horizontal="center" shrinkToFit="1"/>
    </xf>
    <xf numFmtId="0" fontId="15" fillId="32" borderId="18" xfId="0" applyFont="1" applyFill="1" applyBorder="1" applyAlignment="1" applyProtection="1">
      <alignment horizontal="center" vertical="center" wrapText="1"/>
      <protection hidden="1"/>
    </xf>
    <xf numFmtId="0" fontId="15" fillId="32" borderId="17" xfId="0" applyFont="1" applyFill="1" applyBorder="1" applyAlignment="1" applyProtection="1">
      <alignment horizontal="center" vertical="center" wrapText="1"/>
      <protection hidden="1"/>
    </xf>
    <xf numFmtId="0" fontId="15" fillId="32" borderId="16" xfId="0" applyFont="1" applyFill="1" applyBorder="1" applyAlignment="1" applyProtection="1">
      <alignment horizontal="center" vertical="center" wrapText="1"/>
      <protection hidden="1"/>
    </xf>
    <xf numFmtId="0" fontId="15" fillId="32" borderId="10" xfId="0" applyFont="1" applyFill="1" applyBorder="1" applyAlignment="1" applyProtection="1">
      <alignment horizontal="center" vertical="center" wrapText="1"/>
      <protection hidden="1"/>
    </xf>
    <xf numFmtId="0" fontId="17" fillId="35" borderId="64" xfId="0" applyFont="1" applyFill="1" applyBorder="1" applyAlignment="1">
      <alignment horizontal="center" vertical="center" wrapText="1"/>
    </xf>
    <xf numFmtId="0" fontId="17" fillId="35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22" fillId="33" borderId="48" xfId="0" applyFont="1" applyFill="1" applyBorder="1" applyAlignment="1">
      <alignment horizontal="left"/>
    </xf>
    <xf numFmtId="0" fontId="22" fillId="33" borderId="49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1" fontId="10" fillId="33" borderId="12" xfId="0" applyNumberFormat="1" applyFont="1" applyFill="1" applyBorder="1" applyAlignment="1">
      <alignment horizontal="center" wrapText="1"/>
    </xf>
    <xf numFmtId="171" fontId="10" fillId="33" borderId="16" xfId="0" applyNumberFormat="1" applyFont="1" applyFill="1" applyBorder="1" applyAlignment="1">
      <alignment horizontal="center" wrapText="1"/>
    </xf>
    <xf numFmtId="171" fontId="10" fillId="33" borderId="10" xfId="0" applyNumberFormat="1" applyFont="1" applyFill="1" applyBorder="1" applyAlignment="1">
      <alignment horizontal="center" wrapText="1"/>
    </xf>
    <xf numFmtId="177" fontId="1" fillId="32" borderId="17" xfId="0" applyNumberFormat="1" applyFont="1" applyFill="1" applyBorder="1" applyAlignment="1" applyProtection="1">
      <alignment horizontal="left"/>
      <protection hidden="1"/>
    </xf>
    <xf numFmtId="177" fontId="1" fillId="32" borderId="16" xfId="0" applyNumberFormat="1" applyFont="1" applyFill="1" applyBorder="1" applyAlignment="1" applyProtection="1">
      <alignment horizontal="left"/>
      <protection hidden="1"/>
    </xf>
    <xf numFmtId="0" fontId="22" fillId="33" borderId="27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>
      <alignment horizontal="center"/>
    </xf>
    <xf numFmtId="14" fontId="1" fillId="32" borderId="12" xfId="0" applyNumberFormat="1" applyFont="1" applyFill="1" applyBorder="1" applyAlignment="1" applyProtection="1">
      <alignment horizontal="center" vertical="center"/>
      <protection hidden="1"/>
    </xf>
    <xf numFmtId="14" fontId="1" fillId="32" borderId="16" xfId="0" applyNumberFormat="1" applyFont="1" applyFill="1" applyBorder="1" applyAlignment="1" applyProtection="1">
      <alignment horizontal="center" vertical="center"/>
      <protection hidden="1"/>
    </xf>
    <xf numFmtId="14" fontId="1" fillId="32" borderId="10" xfId="0" applyNumberFormat="1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left" vertical="center" shrinkToFit="1"/>
      <protection hidden="1"/>
    </xf>
    <xf numFmtId="0" fontId="1" fillId="33" borderId="16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 horizontal="left" shrinkToFit="1"/>
    </xf>
    <xf numFmtId="0" fontId="0" fillId="0" borderId="16" xfId="0" applyFont="1" applyBorder="1" applyAlignment="1">
      <alignment horizontal="left" shrinkToFit="1"/>
    </xf>
    <xf numFmtId="0" fontId="0" fillId="0" borderId="10" xfId="0" applyFont="1" applyBorder="1" applyAlignment="1">
      <alignment horizontal="left" shrinkToFit="1"/>
    </xf>
    <xf numFmtId="4" fontId="1" fillId="32" borderId="12" xfId="0" applyNumberFormat="1" applyFont="1" applyFill="1" applyBorder="1" applyAlignment="1" applyProtection="1">
      <alignment horizontal="center" vertical="center"/>
      <protection hidden="1"/>
    </xf>
    <xf numFmtId="4" fontId="1" fillId="32" borderId="10" xfId="0" applyNumberFormat="1" applyFont="1" applyFill="1" applyBorder="1" applyAlignment="1" applyProtection="1">
      <alignment horizontal="center" vertical="center"/>
      <protection hidden="1"/>
    </xf>
    <xf numFmtId="16" fontId="0" fillId="33" borderId="17" xfId="0" applyNumberFormat="1" applyFill="1" applyBorder="1" applyAlignment="1" applyProtection="1">
      <alignment horizontal="left" vertical="center" shrinkToFit="1"/>
      <protection hidden="1"/>
    </xf>
    <xf numFmtId="0" fontId="1" fillId="37" borderId="12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19050</xdr:colOff>
      <xdr:row>8</xdr:row>
      <xdr:rowOff>133350</xdr:rowOff>
    </xdr:from>
    <xdr:to>
      <xdr:col>43</xdr:col>
      <xdr:colOff>133350</xdr:colOff>
      <xdr:row>14</xdr:row>
      <xdr:rowOff>85725</xdr:rowOff>
    </xdr:to>
    <xdr:sp>
      <xdr:nvSpPr>
        <xdr:cNvPr id="1" name="Line 24"/>
        <xdr:cNvSpPr>
          <a:spLocks/>
        </xdr:cNvSpPr>
      </xdr:nvSpPr>
      <xdr:spPr>
        <a:xfrm flipV="1">
          <a:off x="10848975" y="25336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C97"/>
  <sheetViews>
    <sheetView zoomScalePageLayoutView="0" workbookViewId="0" topLeftCell="A82">
      <selection activeCell="N96" sqref="N96"/>
    </sheetView>
  </sheetViews>
  <sheetFormatPr defaultColWidth="9.140625" defaultRowHeight="12.75"/>
  <cols>
    <col min="1" max="1" width="14.28125" style="0" customWidth="1"/>
    <col min="2" max="2" width="12.28125" style="0" customWidth="1"/>
    <col min="3" max="3" width="13.57421875" style="0" customWidth="1"/>
    <col min="4" max="4" width="10.421875" style="0" customWidth="1"/>
    <col min="8" max="8" width="15.421875" style="0" customWidth="1"/>
    <col min="18" max="18" width="8.57421875" style="0" customWidth="1"/>
    <col min="19" max="28" width="9.140625" style="0" hidden="1" customWidth="1"/>
  </cols>
  <sheetData>
    <row r="1" spans="1:8" ht="18">
      <c r="A1" s="471" t="s">
        <v>53</v>
      </c>
      <c r="B1" s="471"/>
      <c r="C1" s="471"/>
      <c r="D1" s="471"/>
      <c r="E1" s="471"/>
      <c r="F1" s="471"/>
      <c r="G1" s="471"/>
      <c r="H1" s="471"/>
    </row>
    <row r="2" spans="1:8" ht="15.75">
      <c r="A2" s="472" t="s">
        <v>128</v>
      </c>
      <c r="B2" s="472"/>
      <c r="C2" s="472"/>
      <c r="D2" s="472"/>
      <c r="E2" s="472"/>
      <c r="F2" s="472"/>
      <c r="G2" s="472"/>
      <c r="H2" s="472"/>
    </row>
    <row r="3" spans="1:24" ht="15.75">
      <c r="A3" s="480" t="s">
        <v>78</v>
      </c>
      <c r="B3" s="481"/>
      <c r="C3" s="481"/>
      <c r="D3" s="481"/>
      <c r="E3" s="481"/>
      <c r="F3" s="481"/>
      <c r="G3" s="481"/>
      <c r="H3" s="482"/>
      <c r="X3">
        <v>1</v>
      </c>
    </row>
    <row r="4" spans="1:8" ht="34.5" customHeight="1">
      <c r="A4" s="455" t="s">
        <v>79</v>
      </c>
      <c r="B4" s="456"/>
      <c r="C4" s="456"/>
      <c r="D4" s="456"/>
      <c r="E4" s="456"/>
      <c r="F4" s="456"/>
      <c r="G4" s="456"/>
      <c r="H4" s="457"/>
    </row>
    <row r="5" spans="1:8" ht="12.75" hidden="1">
      <c r="A5" s="105" t="s">
        <v>54</v>
      </c>
      <c r="B5" s="106" t="s">
        <v>56</v>
      </c>
      <c r="C5" s="106" t="s">
        <v>55</v>
      </c>
      <c r="D5" s="107">
        <v>39978</v>
      </c>
      <c r="E5" s="61"/>
      <c r="F5" s="61"/>
      <c r="G5" s="61"/>
      <c r="H5" s="62"/>
    </row>
    <row r="6" spans="1:8" ht="12.75">
      <c r="A6" s="483" t="s">
        <v>191</v>
      </c>
      <c r="B6" s="484"/>
      <c r="C6" s="484"/>
      <c r="D6" s="484"/>
      <c r="E6" s="484"/>
      <c r="F6" s="484"/>
      <c r="G6" s="484"/>
      <c r="H6" s="485"/>
    </row>
    <row r="7" spans="1:8" ht="12.75">
      <c r="A7" s="105" t="s">
        <v>54</v>
      </c>
      <c r="B7" s="106" t="s">
        <v>57</v>
      </c>
      <c r="C7" s="106" t="s">
        <v>55</v>
      </c>
      <c r="D7" s="107">
        <v>39985</v>
      </c>
      <c r="E7" s="61"/>
      <c r="F7" s="61"/>
      <c r="G7" s="61"/>
      <c r="H7" s="62"/>
    </row>
    <row r="8" spans="1:28" ht="12.75">
      <c r="A8" s="64" t="s">
        <v>58</v>
      </c>
      <c r="B8" s="54"/>
      <c r="C8" s="54"/>
      <c r="D8" s="54"/>
      <c r="E8" s="54"/>
      <c r="F8" s="54"/>
      <c r="G8" s="54"/>
      <c r="H8" s="65"/>
      <c r="S8" t="b">
        <v>1</v>
      </c>
      <c r="U8" t="b">
        <v>1</v>
      </c>
      <c r="Y8" t="b">
        <v>1</v>
      </c>
      <c r="AB8" t="b">
        <v>1</v>
      </c>
    </row>
    <row r="9" spans="1:28" ht="12.75">
      <c r="A9" s="64" t="s">
        <v>59</v>
      </c>
      <c r="B9" s="54"/>
      <c r="C9" s="54"/>
      <c r="D9" s="54"/>
      <c r="E9" s="54"/>
      <c r="F9" s="54"/>
      <c r="G9" s="54"/>
      <c r="H9" s="65"/>
      <c r="U9" t="b">
        <v>1</v>
      </c>
      <c r="Y9" t="b">
        <v>1</v>
      </c>
      <c r="AB9" t="b">
        <v>1</v>
      </c>
    </row>
    <row r="10" spans="1:8" ht="12.75">
      <c r="A10" s="64" t="s">
        <v>60</v>
      </c>
      <c r="B10" s="54"/>
      <c r="C10" s="54"/>
      <c r="D10" s="54"/>
      <c r="E10" s="54"/>
      <c r="F10" s="54"/>
      <c r="G10" s="54"/>
      <c r="H10" s="65"/>
    </row>
    <row r="11" spans="1:8" ht="12.75">
      <c r="A11" s="64" t="s">
        <v>61</v>
      </c>
      <c r="B11" s="54"/>
      <c r="C11" s="54"/>
      <c r="D11" s="54"/>
      <c r="E11" s="54"/>
      <c r="F11" s="54"/>
      <c r="G11" s="54"/>
      <c r="H11" s="65"/>
    </row>
    <row r="12" spans="1:8" ht="12.75">
      <c r="A12" s="64" t="s">
        <v>65</v>
      </c>
      <c r="B12" s="54"/>
      <c r="C12" s="54"/>
      <c r="D12" s="54"/>
      <c r="E12" s="54"/>
      <c r="F12" s="54"/>
      <c r="G12" s="54"/>
      <c r="H12" s="65"/>
    </row>
    <row r="13" spans="1:8" ht="12.75">
      <c r="A13" s="64" t="s">
        <v>73</v>
      </c>
      <c r="B13" s="54"/>
      <c r="C13" s="54"/>
      <c r="D13" s="54"/>
      <c r="E13" s="54"/>
      <c r="F13" s="54"/>
      <c r="G13" s="54"/>
      <c r="H13" s="65"/>
    </row>
    <row r="14" spans="1:8" ht="12.75">
      <c r="A14" s="64" t="s">
        <v>62</v>
      </c>
      <c r="B14" s="54"/>
      <c r="C14" s="54"/>
      <c r="D14" s="54"/>
      <c r="E14" s="54"/>
      <c r="F14" s="54"/>
      <c r="G14" s="54"/>
      <c r="H14" s="65"/>
    </row>
    <row r="15" spans="1:8" ht="12.75">
      <c r="A15" s="64" t="s">
        <v>63</v>
      </c>
      <c r="B15" s="54"/>
      <c r="C15" s="54"/>
      <c r="D15" s="54"/>
      <c r="E15" s="54"/>
      <c r="F15" s="54"/>
      <c r="G15" s="54"/>
      <c r="H15" s="65"/>
    </row>
    <row r="16" spans="1:8" ht="12.75">
      <c r="A16" s="64" t="s">
        <v>64</v>
      </c>
      <c r="B16" s="54"/>
      <c r="C16" s="54"/>
      <c r="D16" s="54"/>
      <c r="E16" s="54"/>
      <c r="F16" s="54"/>
      <c r="G16" s="54"/>
      <c r="H16" s="65"/>
    </row>
    <row r="17" spans="1:8" ht="12.75">
      <c r="A17" s="64" t="s">
        <v>69</v>
      </c>
      <c r="B17" s="54"/>
      <c r="C17" s="54"/>
      <c r="D17" s="54"/>
      <c r="E17" s="54"/>
      <c r="F17" s="54"/>
      <c r="G17" s="54"/>
      <c r="H17" s="65"/>
    </row>
    <row r="18" spans="1:8" ht="12.75">
      <c r="A18" s="64" t="s">
        <v>72</v>
      </c>
      <c r="B18" s="54"/>
      <c r="C18" s="54"/>
      <c r="D18" s="54"/>
      <c r="E18" s="54"/>
      <c r="F18" s="54"/>
      <c r="G18" s="54"/>
      <c r="H18" s="65"/>
    </row>
    <row r="19" spans="1:8" ht="12.75">
      <c r="A19" s="64" t="s">
        <v>70</v>
      </c>
      <c r="B19" s="54"/>
      <c r="C19" s="54"/>
      <c r="D19" s="54"/>
      <c r="E19" s="54"/>
      <c r="F19" s="54"/>
      <c r="G19" s="54"/>
      <c r="H19" s="65"/>
    </row>
    <row r="20" spans="1:8" ht="12.75">
      <c r="A20" s="64" t="s">
        <v>71</v>
      </c>
      <c r="B20" s="54"/>
      <c r="C20" s="54"/>
      <c r="D20" s="54"/>
      <c r="E20" s="54"/>
      <c r="F20" s="54"/>
      <c r="G20" s="54"/>
      <c r="H20" s="65"/>
    </row>
    <row r="21" spans="1:8" ht="12.75">
      <c r="A21" s="105" t="s">
        <v>54</v>
      </c>
      <c r="B21" s="106" t="s">
        <v>74</v>
      </c>
      <c r="C21" s="106" t="s">
        <v>55</v>
      </c>
      <c r="D21" s="107">
        <v>40006</v>
      </c>
      <c r="E21" s="61"/>
      <c r="F21" s="61"/>
      <c r="G21" s="61"/>
      <c r="H21" s="62"/>
    </row>
    <row r="22" spans="1:8" ht="12.75">
      <c r="A22" s="458" t="s">
        <v>83</v>
      </c>
      <c r="B22" s="459"/>
      <c r="C22" s="459"/>
      <c r="D22" s="459"/>
      <c r="E22" s="459"/>
      <c r="F22" s="459"/>
      <c r="G22" s="459"/>
      <c r="H22" s="460"/>
    </row>
    <row r="23" spans="1:8" ht="12.75">
      <c r="A23" s="473" t="s">
        <v>84</v>
      </c>
      <c r="B23" s="459"/>
      <c r="C23" s="459"/>
      <c r="D23" s="459"/>
      <c r="E23" s="459"/>
      <c r="F23" s="459"/>
      <c r="G23" s="459"/>
      <c r="H23" s="460"/>
    </row>
    <row r="24" spans="1:8" ht="12.75">
      <c r="A24" s="458" t="s">
        <v>80</v>
      </c>
      <c r="B24" s="459"/>
      <c r="C24" s="459"/>
      <c r="D24" s="459"/>
      <c r="E24" s="459"/>
      <c r="F24" s="459"/>
      <c r="G24" s="459"/>
      <c r="H24" s="460"/>
    </row>
    <row r="25" spans="1:8" ht="12.75">
      <c r="A25" s="64" t="s">
        <v>75</v>
      </c>
      <c r="B25" s="54"/>
      <c r="C25" s="54"/>
      <c r="D25" s="54"/>
      <c r="E25" s="54"/>
      <c r="F25" s="54"/>
      <c r="G25" s="54"/>
      <c r="H25" s="65"/>
    </row>
    <row r="26" spans="1:8" ht="12.75">
      <c r="A26" s="64" t="s">
        <v>76</v>
      </c>
      <c r="B26" s="54"/>
      <c r="C26" s="54"/>
      <c r="D26" s="54"/>
      <c r="E26" s="54"/>
      <c r="F26" s="54"/>
      <c r="G26" s="54"/>
      <c r="H26" s="65"/>
    </row>
    <row r="27" spans="1:8" ht="12.75">
      <c r="A27" s="64" t="s">
        <v>77</v>
      </c>
      <c r="B27" s="54"/>
      <c r="C27" s="54"/>
      <c r="D27" s="54"/>
      <c r="E27" s="54"/>
      <c r="F27" s="54"/>
      <c r="G27" s="54"/>
      <c r="H27" s="65"/>
    </row>
    <row r="28" spans="1:8" ht="12.75">
      <c r="A28" s="64" t="s">
        <v>82</v>
      </c>
      <c r="B28" s="54"/>
      <c r="C28" s="54"/>
      <c r="D28" s="54"/>
      <c r="E28" s="54"/>
      <c r="F28" s="54"/>
      <c r="G28" s="54"/>
      <c r="H28" s="65"/>
    </row>
    <row r="29" spans="1:8" ht="12.75">
      <c r="A29" s="82" t="s">
        <v>81</v>
      </c>
      <c r="B29" s="63"/>
      <c r="C29" s="63"/>
      <c r="D29" s="63"/>
      <c r="E29" s="63"/>
      <c r="F29" s="63"/>
      <c r="G29" s="63"/>
      <c r="H29" s="83"/>
    </row>
    <row r="30" spans="1:8" ht="12.75">
      <c r="A30" s="105" t="s">
        <v>54</v>
      </c>
      <c r="B30" s="106" t="s">
        <v>86</v>
      </c>
      <c r="C30" s="106" t="s">
        <v>55</v>
      </c>
      <c r="D30" s="107">
        <v>40038</v>
      </c>
      <c r="E30" s="61"/>
      <c r="F30" s="61"/>
      <c r="G30" s="61"/>
      <c r="H30" s="62"/>
    </row>
    <row r="31" spans="1:8" ht="12.75">
      <c r="A31" s="458" t="s">
        <v>87</v>
      </c>
      <c r="B31" s="459"/>
      <c r="C31" s="459"/>
      <c r="D31" s="459"/>
      <c r="E31" s="459"/>
      <c r="F31" s="459"/>
      <c r="G31" s="459"/>
      <c r="H31" s="460"/>
    </row>
    <row r="32" spans="1:29" ht="12.75">
      <c r="A32" s="64" t="s">
        <v>88</v>
      </c>
      <c r="B32" s="54"/>
      <c r="C32" s="54"/>
      <c r="D32" s="54"/>
      <c r="E32" s="54"/>
      <c r="F32" s="54"/>
      <c r="G32" s="54"/>
      <c r="H32" s="65"/>
      <c r="AC32" t="b">
        <v>1</v>
      </c>
    </row>
    <row r="33" spans="1:8" ht="12.75">
      <c r="A33" s="64" t="s">
        <v>96</v>
      </c>
      <c r="B33" s="54"/>
      <c r="C33" s="54"/>
      <c r="D33" s="54"/>
      <c r="E33" s="54"/>
      <c r="F33" s="54"/>
      <c r="G33" s="54"/>
      <c r="H33" s="65"/>
    </row>
    <row r="34" spans="1:8" ht="12.75">
      <c r="A34" s="64" t="s">
        <v>98</v>
      </c>
      <c r="B34" s="54"/>
      <c r="C34" s="54"/>
      <c r="D34" s="54"/>
      <c r="E34" s="54"/>
      <c r="F34" s="54"/>
      <c r="G34" s="54"/>
      <c r="H34" s="65"/>
    </row>
    <row r="35" spans="1:8" ht="12.75">
      <c r="A35" s="64" t="s">
        <v>97</v>
      </c>
      <c r="B35" s="54"/>
      <c r="C35" s="54"/>
      <c r="D35" s="54"/>
      <c r="E35" s="54"/>
      <c r="F35" s="54"/>
      <c r="G35" s="54"/>
      <c r="H35" s="65"/>
    </row>
    <row r="36" spans="1:8" ht="12.75">
      <c r="A36" s="64" t="s">
        <v>100</v>
      </c>
      <c r="B36" s="54"/>
      <c r="C36" s="54"/>
      <c r="D36" s="54"/>
      <c r="E36" s="54"/>
      <c r="F36" s="54"/>
      <c r="G36" s="54"/>
      <c r="H36" s="65"/>
    </row>
    <row r="37" spans="1:8" ht="12.75">
      <c r="A37" s="64" t="s">
        <v>101</v>
      </c>
      <c r="B37" s="54"/>
      <c r="C37" s="54"/>
      <c r="D37" s="54"/>
      <c r="E37" s="54"/>
      <c r="F37" s="54"/>
      <c r="G37" s="54"/>
      <c r="H37" s="65"/>
    </row>
    <row r="38" spans="1:8" ht="12.75">
      <c r="A38" s="64" t="s">
        <v>103</v>
      </c>
      <c r="B38" s="54"/>
      <c r="C38" s="54"/>
      <c r="D38" s="54"/>
      <c r="E38" s="54"/>
      <c r="F38" s="54"/>
      <c r="G38" s="54"/>
      <c r="H38" s="65"/>
    </row>
    <row r="39" spans="1:8" ht="12.75">
      <c r="A39" s="105" t="s">
        <v>54</v>
      </c>
      <c r="B39" s="106" t="s">
        <v>105</v>
      </c>
      <c r="C39" s="106" t="s">
        <v>55</v>
      </c>
      <c r="D39" s="390">
        <v>40076</v>
      </c>
      <c r="E39" s="61"/>
      <c r="F39" s="61"/>
      <c r="G39" s="61"/>
      <c r="H39" s="62"/>
    </row>
    <row r="40" spans="1:8" ht="12.75">
      <c r="A40" s="88" t="s">
        <v>106</v>
      </c>
      <c r="B40" s="54"/>
      <c r="C40" s="54"/>
      <c r="D40" s="54"/>
      <c r="E40" s="54"/>
      <c r="F40" s="54"/>
      <c r="G40" s="54"/>
      <c r="H40" s="65"/>
    </row>
    <row r="41" spans="1:8" ht="12.75">
      <c r="A41" s="88" t="s">
        <v>107</v>
      </c>
      <c r="B41" s="54"/>
      <c r="C41" s="54"/>
      <c r="D41" s="54"/>
      <c r="E41" s="54"/>
      <c r="F41" s="54"/>
      <c r="G41" s="54"/>
      <c r="H41" s="65"/>
    </row>
    <row r="42" spans="1:8" ht="12.75">
      <c r="A42" s="64" t="s">
        <v>112</v>
      </c>
      <c r="B42" s="54"/>
      <c r="C42" s="54"/>
      <c r="D42" s="54"/>
      <c r="E42" s="54"/>
      <c r="F42" s="54"/>
      <c r="G42" s="54"/>
      <c r="H42" s="65"/>
    </row>
    <row r="43" spans="1:8" ht="12.75">
      <c r="A43" s="82" t="s">
        <v>111</v>
      </c>
      <c r="B43" s="63"/>
      <c r="C43" s="63"/>
      <c r="D43" s="63"/>
      <c r="E43" s="63"/>
      <c r="F43" s="63"/>
      <c r="G43" s="63"/>
      <c r="H43" s="83"/>
    </row>
    <row r="44" spans="1:8" ht="12.75">
      <c r="A44" s="105" t="s">
        <v>54</v>
      </c>
      <c r="B44" s="106" t="s">
        <v>114</v>
      </c>
      <c r="C44" s="106" t="s">
        <v>55</v>
      </c>
      <c r="D44" s="390">
        <v>40144</v>
      </c>
      <c r="E44" s="61"/>
      <c r="F44" s="61"/>
      <c r="G44" s="61"/>
      <c r="H44" s="62"/>
    </row>
    <row r="45" spans="1:8" ht="12.75">
      <c r="A45" s="88" t="s">
        <v>115</v>
      </c>
      <c r="B45" s="54"/>
      <c r="C45" s="54"/>
      <c r="D45" s="54"/>
      <c r="E45" s="54"/>
      <c r="F45" s="54"/>
      <c r="G45" s="54"/>
      <c r="H45" s="65"/>
    </row>
    <row r="46" spans="1:8" ht="13.5" thickBot="1">
      <c r="A46" s="64" t="s">
        <v>116</v>
      </c>
      <c r="B46" s="54"/>
      <c r="C46" s="54"/>
      <c r="D46" s="54"/>
      <c r="E46" s="54"/>
      <c r="F46" s="54"/>
      <c r="G46" s="54"/>
      <c r="H46" s="65"/>
    </row>
    <row r="47" spans="1:8" ht="13.5" thickTop="1">
      <c r="A47" s="64"/>
      <c r="B47" s="477" t="s">
        <v>11</v>
      </c>
      <c r="C47" s="478"/>
      <c r="D47" s="478"/>
      <c r="E47" s="479"/>
      <c r="F47" s="54"/>
      <c r="G47" s="54"/>
      <c r="H47" s="65"/>
    </row>
    <row r="48" spans="1:8" ht="12.75">
      <c r="A48" s="64"/>
      <c r="B48" s="101" t="s">
        <v>1</v>
      </c>
      <c r="C48" s="58" t="s">
        <v>10</v>
      </c>
      <c r="D48" s="59" t="s">
        <v>2</v>
      </c>
      <c r="E48" s="97" t="s">
        <v>113</v>
      </c>
      <c r="F48" s="54"/>
      <c r="G48" s="54"/>
      <c r="H48" s="65"/>
    </row>
    <row r="49" spans="1:8" ht="15.75" customHeight="1">
      <c r="A49" s="104" t="s">
        <v>119</v>
      </c>
      <c r="B49" s="102"/>
      <c r="C49" s="86"/>
      <c r="D49" s="86"/>
      <c r="E49" s="100"/>
      <c r="F49" s="54"/>
      <c r="G49" s="54"/>
      <c r="H49" s="65"/>
    </row>
    <row r="50" spans="1:8" ht="15" customHeight="1" thickBot="1">
      <c r="A50" s="104" t="s">
        <v>117</v>
      </c>
      <c r="B50" s="103"/>
      <c r="C50" s="98"/>
      <c r="D50" s="98"/>
      <c r="E50" s="99"/>
      <c r="F50" s="54"/>
      <c r="G50" s="54"/>
      <c r="H50" s="65"/>
    </row>
    <row r="51" spans="1:8" ht="13.5" thickTop="1">
      <c r="A51" s="458" t="s">
        <v>118</v>
      </c>
      <c r="B51" s="459"/>
      <c r="C51" s="459"/>
      <c r="D51" s="459"/>
      <c r="E51" s="459"/>
      <c r="F51" s="459"/>
      <c r="G51" s="459"/>
      <c r="H51" s="460"/>
    </row>
    <row r="52" spans="1:8" ht="12.75">
      <c r="A52" s="64" t="s">
        <v>120</v>
      </c>
      <c r="B52" s="54"/>
      <c r="C52" s="54"/>
      <c r="D52" s="54"/>
      <c r="E52" s="54"/>
      <c r="F52" s="54"/>
      <c r="G52" s="54"/>
      <c r="H52" s="65"/>
    </row>
    <row r="53" spans="1:8" ht="14.25" customHeight="1">
      <c r="A53" s="108" t="s">
        <v>121</v>
      </c>
      <c r="B53" s="54"/>
      <c r="C53" s="54"/>
      <c r="D53" s="54"/>
      <c r="E53" s="54"/>
      <c r="F53" s="54"/>
      <c r="G53" s="54"/>
      <c r="H53" s="65"/>
    </row>
    <row r="54" spans="1:8" ht="12.75">
      <c r="A54" s="82" t="s">
        <v>122</v>
      </c>
      <c r="B54" s="63"/>
      <c r="C54" s="63"/>
      <c r="D54" s="63"/>
      <c r="E54" s="63"/>
      <c r="F54" s="63"/>
      <c r="G54" s="63"/>
      <c r="H54" s="83"/>
    </row>
    <row r="55" spans="1:8" ht="0.75" customHeight="1">
      <c r="A55" s="105" t="s">
        <v>54</v>
      </c>
      <c r="B55" s="106" t="s">
        <v>123</v>
      </c>
      <c r="C55" s="106" t="s">
        <v>55</v>
      </c>
      <c r="D55" s="107">
        <v>40179</v>
      </c>
      <c r="E55" s="110" t="s">
        <v>124</v>
      </c>
      <c r="F55" s="110"/>
      <c r="G55" s="110"/>
      <c r="H55" s="111"/>
    </row>
    <row r="56" spans="1:8" ht="12.75" hidden="1">
      <c r="A56" s="105" t="s">
        <v>54</v>
      </c>
      <c r="B56" s="106" t="s">
        <v>125</v>
      </c>
      <c r="C56" s="106" t="s">
        <v>55</v>
      </c>
      <c r="D56" s="107">
        <v>40360</v>
      </c>
      <c r="E56" s="110" t="s">
        <v>126</v>
      </c>
      <c r="F56" s="110"/>
      <c r="G56" s="110"/>
      <c r="H56" s="111"/>
    </row>
    <row r="57" spans="1:8" ht="12.75" customHeight="1" hidden="1">
      <c r="A57" s="105" t="s">
        <v>54</v>
      </c>
      <c r="B57" s="106" t="s">
        <v>127</v>
      </c>
      <c r="C57" s="106" t="s">
        <v>55</v>
      </c>
      <c r="D57" s="107">
        <v>40544</v>
      </c>
      <c r="E57" s="110" t="s">
        <v>126</v>
      </c>
      <c r="F57" s="110"/>
      <c r="G57" s="63"/>
      <c r="H57" s="83"/>
    </row>
    <row r="58" spans="1:8" ht="12.75" hidden="1">
      <c r="A58" s="105" t="s">
        <v>54</v>
      </c>
      <c r="B58" s="106" t="s">
        <v>129</v>
      </c>
      <c r="C58" s="106" t="s">
        <v>55</v>
      </c>
      <c r="D58" s="107">
        <v>40634</v>
      </c>
      <c r="E58" s="110" t="s">
        <v>130</v>
      </c>
      <c r="F58" s="110"/>
      <c r="G58" s="63"/>
      <c r="H58" s="83"/>
    </row>
    <row r="59" spans="1:8" ht="12.75" hidden="1">
      <c r="A59" s="105" t="s">
        <v>54</v>
      </c>
      <c r="B59" s="106" t="s">
        <v>132</v>
      </c>
      <c r="C59" s="106" t="s">
        <v>55</v>
      </c>
      <c r="D59" s="107">
        <v>40847</v>
      </c>
      <c r="E59" s="113" t="s">
        <v>133</v>
      </c>
      <c r="F59" s="110"/>
      <c r="G59" s="63"/>
      <c r="H59" s="83"/>
    </row>
    <row r="60" spans="1:8" ht="12.75" hidden="1">
      <c r="A60" s="115" t="s">
        <v>134</v>
      </c>
      <c r="B60" s="116"/>
      <c r="C60" s="117" t="s">
        <v>135</v>
      </c>
      <c r="D60" s="116"/>
      <c r="E60" s="113" t="s">
        <v>133</v>
      </c>
      <c r="F60" s="110"/>
      <c r="G60" s="63"/>
      <c r="H60" s="83"/>
    </row>
    <row r="61" spans="1:8" ht="12.75" hidden="1">
      <c r="A61" s="115" t="s">
        <v>134</v>
      </c>
      <c r="B61" s="116"/>
      <c r="C61" s="117" t="s">
        <v>136</v>
      </c>
      <c r="D61" s="116"/>
      <c r="E61" s="113" t="s">
        <v>137</v>
      </c>
      <c r="F61" s="110"/>
      <c r="G61" s="63"/>
      <c r="H61" s="83"/>
    </row>
    <row r="62" spans="1:8" ht="12.75" hidden="1">
      <c r="A62" s="115" t="s">
        <v>149</v>
      </c>
      <c r="B62" s="116"/>
      <c r="C62" s="117" t="s">
        <v>151</v>
      </c>
      <c r="D62" s="116"/>
      <c r="E62" s="113" t="s">
        <v>150</v>
      </c>
      <c r="F62" s="110"/>
      <c r="G62" s="63"/>
      <c r="H62" s="83"/>
    </row>
    <row r="63" spans="1:8" ht="12.75" hidden="1">
      <c r="A63" s="115" t="s">
        <v>173</v>
      </c>
      <c r="B63" s="116"/>
      <c r="C63" s="117" t="s">
        <v>174</v>
      </c>
      <c r="D63" s="116"/>
      <c r="E63" s="113" t="s">
        <v>175</v>
      </c>
      <c r="F63" s="110"/>
      <c r="G63" s="63"/>
      <c r="H63" s="83"/>
    </row>
    <row r="64" spans="1:8" ht="12.75">
      <c r="A64" s="115" t="s">
        <v>173</v>
      </c>
      <c r="B64" s="116"/>
      <c r="C64" s="117" t="s">
        <v>243</v>
      </c>
      <c r="D64" s="389"/>
      <c r="E64" s="325"/>
      <c r="F64" s="326"/>
      <c r="G64" s="326"/>
      <c r="H64" s="327"/>
    </row>
    <row r="65" spans="1:8" ht="26.25" customHeight="1">
      <c r="A65" s="474" t="s">
        <v>181</v>
      </c>
      <c r="B65" s="475"/>
      <c r="C65" s="475"/>
      <c r="D65" s="475"/>
      <c r="E65" s="475"/>
      <c r="F65" s="475"/>
      <c r="G65" s="475"/>
      <c r="H65" s="476"/>
    </row>
    <row r="66" spans="1:8" ht="40.5" customHeight="1">
      <c r="A66" s="321" t="s">
        <v>182</v>
      </c>
      <c r="B66" s="322"/>
      <c r="C66" s="322"/>
      <c r="D66" s="469" t="s">
        <v>188</v>
      </c>
      <c r="E66" s="469"/>
      <c r="F66" s="469"/>
      <c r="G66" s="469"/>
      <c r="H66" s="470"/>
    </row>
    <row r="67" spans="1:8" ht="36.75" customHeight="1">
      <c r="A67" s="323"/>
      <c r="B67" s="324"/>
      <c r="C67" s="324"/>
      <c r="D67" s="469" t="s">
        <v>190</v>
      </c>
      <c r="E67" s="469"/>
      <c r="F67" s="469"/>
      <c r="G67" s="469"/>
      <c r="H67" s="470"/>
    </row>
    <row r="68" spans="1:8" ht="38.25" customHeight="1">
      <c r="A68" s="323"/>
      <c r="B68" s="324"/>
      <c r="C68" s="324"/>
      <c r="D68" s="469" t="s">
        <v>189</v>
      </c>
      <c r="E68" s="469"/>
      <c r="F68" s="469"/>
      <c r="G68" s="469"/>
      <c r="H68" s="470"/>
    </row>
    <row r="69" spans="1:8" ht="26.25" customHeight="1">
      <c r="A69" s="489" t="s">
        <v>187</v>
      </c>
      <c r="B69" s="490"/>
      <c r="C69" s="490"/>
      <c r="D69" s="490"/>
      <c r="E69" s="490"/>
      <c r="F69" s="490"/>
      <c r="G69" s="490"/>
      <c r="H69" s="491"/>
    </row>
    <row r="70" spans="1:8" ht="51.75" customHeight="1">
      <c r="A70" s="328" t="s">
        <v>183</v>
      </c>
      <c r="B70" s="324"/>
      <c r="C70" s="324"/>
      <c r="D70" s="461" t="s">
        <v>184</v>
      </c>
      <c r="E70" s="461"/>
      <c r="F70" s="461"/>
      <c r="G70" s="461"/>
      <c r="H70" s="462"/>
    </row>
    <row r="71" spans="1:8" ht="17.25" customHeight="1">
      <c r="A71" s="424" t="s">
        <v>225</v>
      </c>
      <c r="B71" s="425"/>
      <c r="C71" s="426"/>
      <c r="D71" s="354">
        <v>0</v>
      </c>
      <c r="E71" s="446" t="s">
        <v>226</v>
      </c>
      <c r="F71" s="447"/>
      <c r="G71" s="447"/>
      <c r="H71" s="448"/>
    </row>
    <row r="72" spans="1:8" ht="17.25" customHeight="1">
      <c r="A72" s="466" t="s">
        <v>178</v>
      </c>
      <c r="B72" s="467"/>
      <c r="C72" s="468"/>
      <c r="D72" s="311">
        <v>0</v>
      </c>
      <c r="E72" s="449"/>
      <c r="F72" s="450"/>
      <c r="G72" s="450"/>
      <c r="H72" s="451"/>
    </row>
    <row r="73" spans="1:8" ht="17.25" customHeight="1">
      <c r="A73" s="424" t="s">
        <v>180</v>
      </c>
      <c r="B73" s="425"/>
      <c r="C73" s="426"/>
      <c r="D73" s="311">
        <v>0</v>
      </c>
      <c r="E73" s="452"/>
      <c r="F73" s="453"/>
      <c r="G73" s="453"/>
      <c r="H73" s="454"/>
    </row>
    <row r="74" spans="1:8" ht="62.25" customHeight="1">
      <c r="A74" s="367" t="s">
        <v>185</v>
      </c>
      <c r="B74" s="326"/>
      <c r="C74" s="326"/>
      <c r="D74" s="463" t="s">
        <v>186</v>
      </c>
      <c r="E74" s="464"/>
      <c r="F74" s="464"/>
      <c r="G74" s="464"/>
      <c r="H74" s="465"/>
    </row>
    <row r="75" spans="1:8" ht="31.5" customHeight="1">
      <c r="A75" s="431" t="s">
        <v>228</v>
      </c>
      <c r="B75" s="432"/>
      <c r="C75" s="432"/>
      <c r="D75" s="432"/>
      <c r="E75" s="432"/>
      <c r="F75" s="432"/>
      <c r="G75" s="432"/>
      <c r="H75" s="433"/>
    </row>
    <row r="76" spans="1:8" ht="56.25" customHeight="1">
      <c r="A76" s="404" t="s">
        <v>229</v>
      </c>
      <c r="B76" s="405"/>
      <c r="C76" s="405"/>
      <c r="D76" s="405"/>
      <c r="E76" s="405"/>
      <c r="F76" s="405"/>
      <c r="G76" s="405"/>
      <c r="H76" s="406"/>
    </row>
    <row r="77" spans="1:8" ht="17.25" customHeight="1">
      <c r="A77" s="434" t="s">
        <v>225</v>
      </c>
      <c r="B77" s="435"/>
      <c r="C77" s="436"/>
      <c r="D77" s="368">
        <v>0</v>
      </c>
      <c r="E77" s="370" t="s">
        <v>227</v>
      </c>
      <c r="F77" s="371"/>
      <c r="G77" s="371"/>
      <c r="H77" s="372"/>
    </row>
    <row r="78" spans="1:8" ht="13.5" customHeight="1">
      <c r="A78" s="437" t="s">
        <v>178</v>
      </c>
      <c r="B78" s="438"/>
      <c r="C78" s="439"/>
      <c r="D78" s="311">
        <v>0</v>
      </c>
      <c r="E78" s="373" t="s">
        <v>227</v>
      </c>
      <c r="F78" s="374"/>
      <c r="G78" s="374"/>
      <c r="H78" s="375"/>
    </row>
    <row r="79" spans="1:8" ht="17.25" customHeight="1">
      <c r="A79" s="440" t="s">
        <v>180</v>
      </c>
      <c r="B79" s="441"/>
      <c r="C79" s="442"/>
      <c r="D79" s="311">
        <v>0</v>
      </c>
      <c r="E79" s="373" t="s">
        <v>227</v>
      </c>
      <c r="F79" s="374"/>
      <c r="G79" s="374"/>
      <c r="H79" s="375"/>
    </row>
    <row r="80" spans="1:8" ht="27.75" customHeight="1">
      <c r="A80" s="409" t="s">
        <v>232</v>
      </c>
      <c r="B80" s="410"/>
      <c r="C80" s="410"/>
      <c r="D80" s="410"/>
      <c r="E80" s="410"/>
      <c r="F80" s="410"/>
      <c r="G80" s="410"/>
      <c r="H80" s="411"/>
    </row>
    <row r="81" spans="1:8" ht="17.25" customHeight="1">
      <c r="A81" s="421" t="s">
        <v>237</v>
      </c>
      <c r="B81" s="422"/>
      <c r="C81" s="422"/>
      <c r="D81" s="422"/>
      <c r="E81" s="422"/>
      <c r="F81" s="422"/>
      <c r="G81" s="422"/>
      <c r="H81" s="423"/>
    </row>
    <row r="82" spans="1:8" ht="25.5" customHeight="1">
      <c r="A82" s="427" t="s">
        <v>241</v>
      </c>
      <c r="B82" s="427"/>
      <c r="C82" s="427"/>
      <c r="D82" s="427"/>
      <c r="E82" s="427"/>
      <c r="F82" s="427"/>
      <c r="G82" s="427"/>
      <c r="H82" s="427"/>
    </row>
    <row r="83" spans="1:12" ht="41.25" customHeight="1">
      <c r="A83" s="407" t="s">
        <v>238</v>
      </c>
      <c r="B83" s="443"/>
      <c r="C83" s="443"/>
      <c r="D83" s="443"/>
      <c r="E83" s="443"/>
      <c r="F83" s="443"/>
      <c r="G83" s="443"/>
      <c r="H83" s="443"/>
      <c r="K83" s="310"/>
      <c r="L83" s="275"/>
    </row>
    <row r="84" spans="1:8" ht="18" customHeight="1">
      <c r="A84" s="444" t="s">
        <v>225</v>
      </c>
      <c r="B84" s="444"/>
      <c r="C84" s="444"/>
      <c r="D84" s="376">
        <v>3000</v>
      </c>
      <c r="E84" s="380" t="s">
        <v>230</v>
      </c>
      <c r="F84" s="380"/>
      <c r="G84" s="380"/>
      <c r="H84" s="380"/>
    </row>
    <row r="85" spans="1:8" ht="18" customHeight="1">
      <c r="A85" s="445" t="s">
        <v>178</v>
      </c>
      <c r="B85" s="445"/>
      <c r="C85" s="445"/>
      <c r="D85" s="379">
        <v>0</v>
      </c>
      <c r="E85" s="377" t="s">
        <v>231</v>
      </c>
      <c r="F85" s="378"/>
      <c r="G85" s="324"/>
      <c r="H85" s="369"/>
    </row>
    <row r="86" spans="1:8" ht="18" customHeight="1">
      <c r="A86" s="444" t="s">
        <v>180</v>
      </c>
      <c r="B86" s="444"/>
      <c r="C86" s="444"/>
      <c r="D86" s="379">
        <v>0</v>
      </c>
      <c r="E86" s="377" t="s">
        <v>231</v>
      </c>
      <c r="F86" s="378"/>
      <c r="G86" s="324"/>
      <c r="H86" s="369"/>
    </row>
    <row r="87" spans="1:8" ht="40.5" customHeight="1">
      <c r="A87" s="407" t="s">
        <v>233</v>
      </c>
      <c r="B87" s="407"/>
      <c r="C87" s="407"/>
      <c r="D87" s="407"/>
      <c r="E87" s="408"/>
      <c r="F87" s="408"/>
      <c r="G87" s="408"/>
      <c r="H87" s="408"/>
    </row>
    <row r="88" spans="1:8" ht="27" customHeight="1">
      <c r="A88" s="421" t="s">
        <v>237</v>
      </c>
      <c r="B88" s="422"/>
      <c r="C88" s="422"/>
      <c r="D88" s="422"/>
      <c r="E88" s="422"/>
      <c r="F88" s="422"/>
      <c r="G88" s="422"/>
      <c r="H88" s="423"/>
    </row>
    <row r="89" spans="1:8" ht="39" customHeight="1">
      <c r="A89" s="412" t="s">
        <v>234</v>
      </c>
      <c r="B89" s="413"/>
      <c r="C89" s="413"/>
      <c r="D89" s="413"/>
      <c r="E89" s="413"/>
      <c r="F89" s="413"/>
      <c r="G89" s="413"/>
      <c r="H89" s="414"/>
    </row>
    <row r="90" spans="1:8" ht="42.75" customHeight="1">
      <c r="A90" s="486" t="s">
        <v>240</v>
      </c>
      <c r="B90" s="487"/>
      <c r="C90" s="487"/>
      <c r="D90" s="487"/>
      <c r="E90" s="487"/>
      <c r="F90" s="487"/>
      <c r="G90" s="487"/>
      <c r="H90" s="488"/>
    </row>
    <row r="91" spans="1:8" ht="51" customHeight="1">
      <c r="A91" s="404" t="s">
        <v>242</v>
      </c>
      <c r="B91" s="405"/>
      <c r="C91" s="405"/>
      <c r="D91" s="405"/>
      <c r="E91" s="405"/>
      <c r="F91" s="405"/>
      <c r="G91" s="405"/>
      <c r="H91" s="406"/>
    </row>
    <row r="92" spans="1:8" ht="16.5" customHeight="1">
      <c r="A92" s="428" t="s">
        <v>225</v>
      </c>
      <c r="B92" s="429"/>
      <c r="C92" s="430"/>
      <c r="D92" s="368">
        <v>0</v>
      </c>
      <c r="E92" s="370" t="s">
        <v>227</v>
      </c>
      <c r="F92" s="371"/>
      <c r="G92" s="371"/>
      <c r="H92" s="372"/>
    </row>
    <row r="93" spans="1:8" ht="39" customHeight="1">
      <c r="A93" s="401" t="s">
        <v>236</v>
      </c>
      <c r="B93" s="402"/>
      <c r="C93" s="403"/>
      <c r="D93" s="381">
        <v>6370.54</v>
      </c>
      <c r="E93" s="415" t="s">
        <v>239</v>
      </c>
      <c r="F93" s="416"/>
      <c r="G93" s="416"/>
      <c r="H93" s="417"/>
    </row>
    <row r="94" spans="1:8" ht="25.5" customHeight="1">
      <c r="A94" s="424" t="s">
        <v>180</v>
      </c>
      <c r="B94" s="425"/>
      <c r="C94" s="426"/>
      <c r="D94" s="382">
        <v>961.32</v>
      </c>
      <c r="E94" s="418" t="s">
        <v>235</v>
      </c>
      <c r="F94" s="419"/>
      <c r="G94" s="419"/>
      <c r="H94" s="420"/>
    </row>
    <row r="95" spans="1:9" ht="11.25" customHeight="1">
      <c r="A95" s="115" t="s">
        <v>173</v>
      </c>
      <c r="B95" s="116"/>
      <c r="C95" s="117" t="s">
        <v>243</v>
      </c>
      <c r="D95" s="116"/>
      <c r="E95" s="399"/>
      <c r="F95" s="400"/>
      <c r="G95" s="400"/>
      <c r="H95" s="400"/>
      <c r="I95" s="398"/>
    </row>
    <row r="96" spans="1:8" ht="25.5" customHeight="1">
      <c r="A96" s="440" t="s">
        <v>245</v>
      </c>
      <c r="B96" s="441"/>
      <c r="C96" s="441"/>
      <c r="D96" s="441"/>
      <c r="E96" s="435"/>
      <c r="F96" s="435"/>
      <c r="G96" s="435"/>
      <c r="H96" s="436"/>
    </row>
    <row r="97" spans="1:8" ht="12.75">
      <c r="A97" s="440" t="s">
        <v>224</v>
      </c>
      <c r="B97" s="441"/>
      <c r="C97" s="441"/>
      <c r="D97" s="441"/>
      <c r="E97" s="441"/>
      <c r="F97" s="441"/>
      <c r="G97" s="441"/>
      <c r="H97" s="442"/>
    </row>
  </sheetData>
  <sheetProtection password="CEBA" sheet="1" selectLockedCells="1"/>
  <mergeCells count="46">
    <mergeCell ref="D67:H67"/>
    <mergeCell ref="D68:H68"/>
    <mergeCell ref="A69:H69"/>
    <mergeCell ref="A1:H1"/>
    <mergeCell ref="A2:H2"/>
    <mergeCell ref="A24:H24"/>
    <mergeCell ref="A23:H23"/>
    <mergeCell ref="A22:H22"/>
    <mergeCell ref="A96:H96"/>
    <mergeCell ref="A31:H31"/>
    <mergeCell ref="A65:H65"/>
    <mergeCell ref="B47:E47"/>
    <mergeCell ref="A3:H3"/>
    <mergeCell ref="A73:C73"/>
    <mergeCell ref="E71:H73"/>
    <mergeCell ref="A4:H4"/>
    <mergeCell ref="A51:H51"/>
    <mergeCell ref="D70:H70"/>
    <mergeCell ref="D74:H74"/>
    <mergeCell ref="A71:C71"/>
    <mergeCell ref="A72:C72"/>
    <mergeCell ref="D66:H66"/>
    <mergeCell ref="A6:H6"/>
    <mergeCell ref="A75:H75"/>
    <mergeCell ref="A76:H76"/>
    <mergeCell ref="A77:C77"/>
    <mergeCell ref="A78:C78"/>
    <mergeCell ref="A79:C79"/>
    <mergeCell ref="A97:H97"/>
    <mergeCell ref="A83:H83"/>
    <mergeCell ref="A84:C84"/>
    <mergeCell ref="A85:C85"/>
    <mergeCell ref="A86:C86"/>
    <mergeCell ref="E94:H94"/>
    <mergeCell ref="A81:H81"/>
    <mergeCell ref="A88:H88"/>
    <mergeCell ref="A94:C94"/>
    <mergeCell ref="A82:H82"/>
    <mergeCell ref="A92:C92"/>
    <mergeCell ref="A90:H90"/>
    <mergeCell ref="A93:C93"/>
    <mergeCell ref="A91:H91"/>
    <mergeCell ref="A87:H87"/>
    <mergeCell ref="A80:H80"/>
    <mergeCell ref="A89:H89"/>
    <mergeCell ref="E93:H9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N503"/>
  <sheetViews>
    <sheetView zoomScalePageLayoutView="0" workbookViewId="0" topLeftCell="C1">
      <selection activeCell="J4" sqref="J4"/>
    </sheetView>
  </sheetViews>
  <sheetFormatPr defaultColWidth="9.140625" defaultRowHeight="12.75"/>
  <cols>
    <col min="1" max="1" width="3.7109375" style="0" customWidth="1"/>
    <col min="2" max="2" width="34.00390625" style="0" customWidth="1"/>
    <col min="3" max="3" width="12.57421875" style="0" customWidth="1"/>
    <col min="5" max="5" width="12.140625" style="0" customWidth="1"/>
    <col min="7" max="7" width="27.28125" style="0" customWidth="1"/>
    <col min="8" max="8" width="13.8515625" style="0" customWidth="1"/>
    <col min="9" max="9" width="11.28125" style="0" customWidth="1"/>
    <col min="10" max="10" width="14.57421875" style="0" customWidth="1"/>
    <col min="13" max="13" width="9.140625" style="0" customWidth="1"/>
    <col min="14" max="14" width="9.140625" style="0" hidden="1" customWidth="1"/>
  </cols>
  <sheetData>
    <row r="1" spans="1:10" ht="27.75" customHeight="1">
      <c r="A1" s="350" t="s">
        <v>221</v>
      </c>
      <c r="B1" s="351" t="s">
        <v>193</v>
      </c>
      <c r="C1" s="351" t="s">
        <v>15</v>
      </c>
      <c r="D1" s="351" t="s">
        <v>172</v>
      </c>
      <c r="E1" s="351" t="s">
        <v>165</v>
      </c>
      <c r="F1" s="351" t="s">
        <v>194</v>
      </c>
      <c r="G1" s="351" t="s">
        <v>195</v>
      </c>
      <c r="H1" s="351" t="s">
        <v>196</v>
      </c>
      <c r="I1" s="349" t="s">
        <v>222</v>
      </c>
      <c r="J1" s="349" t="s">
        <v>223</v>
      </c>
    </row>
    <row r="2" spans="1:14" ht="16.5" customHeight="1" hidden="1">
      <c r="A2">
        <v>1</v>
      </c>
      <c r="B2" s="340" t="s">
        <v>167</v>
      </c>
      <c r="C2" s="341"/>
      <c r="D2" s="340" t="s">
        <v>167</v>
      </c>
      <c r="E2" s="340" t="s">
        <v>167</v>
      </c>
      <c r="F2" s="340" t="s">
        <v>167</v>
      </c>
      <c r="G2" s="340" t="s">
        <v>167</v>
      </c>
      <c r="H2" s="342">
        <v>0</v>
      </c>
      <c r="N2">
        <v>0</v>
      </c>
    </row>
    <row r="3" spans="1:14" ht="14.25" customHeight="1">
      <c r="A3" s="363">
        <v>2</v>
      </c>
      <c r="B3" s="397" t="s">
        <v>197</v>
      </c>
      <c r="C3" s="356">
        <v>41701</v>
      </c>
      <c r="D3" s="357">
        <v>40506</v>
      </c>
      <c r="E3" s="358" t="s">
        <v>198</v>
      </c>
      <c r="F3" s="358" t="s">
        <v>199</v>
      </c>
      <c r="G3" s="361" t="s">
        <v>244</v>
      </c>
      <c r="H3" s="359">
        <v>2000</v>
      </c>
      <c r="I3" s="355">
        <v>1</v>
      </c>
      <c r="J3" s="355">
        <v>0</v>
      </c>
      <c r="N3">
        <v>1</v>
      </c>
    </row>
    <row r="4" spans="1:14" ht="12.75">
      <c r="A4" s="363">
        <v>3</v>
      </c>
      <c r="B4" s="397" t="s">
        <v>213</v>
      </c>
      <c r="C4" s="360">
        <v>41313</v>
      </c>
      <c r="D4" s="357">
        <v>1500</v>
      </c>
      <c r="E4" s="361" t="s">
        <v>206</v>
      </c>
      <c r="F4" s="358" t="s">
        <v>205</v>
      </c>
      <c r="G4" s="361" t="s">
        <v>207</v>
      </c>
      <c r="H4" s="359">
        <v>20000</v>
      </c>
      <c r="I4" s="355">
        <v>0</v>
      </c>
      <c r="J4" s="355">
        <v>2</v>
      </c>
      <c r="N4">
        <v>2</v>
      </c>
    </row>
    <row r="5" spans="1:14" ht="12.75">
      <c r="A5" s="363">
        <v>4</v>
      </c>
      <c r="B5" s="397" t="s">
        <v>214</v>
      </c>
      <c r="C5" s="360">
        <v>41311</v>
      </c>
      <c r="D5" s="357">
        <v>24564</v>
      </c>
      <c r="E5" s="358" t="s">
        <v>198</v>
      </c>
      <c r="F5" s="358" t="s">
        <v>203</v>
      </c>
      <c r="G5" s="361" t="s">
        <v>208</v>
      </c>
      <c r="H5" s="359">
        <v>2000</v>
      </c>
      <c r="I5" s="355">
        <v>3</v>
      </c>
      <c r="J5" s="355">
        <v>4</v>
      </c>
      <c r="N5">
        <v>3</v>
      </c>
    </row>
    <row r="6" spans="1:14" ht="12.75">
      <c r="A6" s="363">
        <v>5</v>
      </c>
      <c r="B6" s="397" t="s">
        <v>215</v>
      </c>
      <c r="C6" s="360">
        <v>40336</v>
      </c>
      <c r="D6" s="357">
        <v>25600</v>
      </c>
      <c r="E6" s="358" t="s">
        <v>198</v>
      </c>
      <c r="F6" s="358" t="s">
        <v>202</v>
      </c>
      <c r="G6" s="361" t="s">
        <v>209</v>
      </c>
      <c r="H6" s="359">
        <v>6000</v>
      </c>
      <c r="I6" s="355">
        <v>4</v>
      </c>
      <c r="J6" s="355">
        <v>5</v>
      </c>
      <c r="N6">
        <v>4</v>
      </c>
    </row>
    <row r="7" spans="1:14" ht="12.75">
      <c r="A7" s="363">
        <v>6</v>
      </c>
      <c r="B7" s="397" t="s">
        <v>216</v>
      </c>
      <c r="C7" s="360">
        <v>39509</v>
      </c>
      <c r="D7" s="357">
        <v>20500</v>
      </c>
      <c r="E7" s="358" t="s">
        <v>198</v>
      </c>
      <c r="F7" s="358" t="s">
        <v>200</v>
      </c>
      <c r="G7" s="361" t="s">
        <v>210</v>
      </c>
      <c r="H7" s="359">
        <v>7000</v>
      </c>
      <c r="I7" s="355">
        <v>5</v>
      </c>
      <c r="J7" s="355">
        <v>6</v>
      </c>
      <c r="N7">
        <v>5</v>
      </c>
    </row>
    <row r="8" spans="1:14" ht="12.75">
      <c r="A8" s="363">
        <v>7</v>
      </c>
      <c r="B8" s="397" t="s">
        <v>217</v>
      </c>
      <c r="C8" s="360">
        <v>39938</v>
      </c>
      <c r="D8" s="357">
        <v>21000</v>
      </c>
      <c r="E8" s="358" t="s">
        <v>198</v>
      </c>
      <c r="F8" s="358" t="s">
        <v>201</v>
      </c>
      <c r="G8" s="361" t="s">
        <v>211</v>
      </c>
      <c r="H8" s="359">
        <v>8000</v>
      </c>
      <c r="I8" s="355">
        <v>6</v>
      </c>
      <c r="J8" s="355">
        <v>7</v>
      </c>
      <c r="N8">
        <v>6</v>
      </c>
    </row>
    <row r="9" spans="1:14" ht="12.75">
      <c r="A9" s="363">
        <v>8</v>
      </c>
      <c r="B9" s="397" t="s">
        <v>218</v>
      </c>
      <c r="C9" s="360">
        <v>41312</v>
      </c>
      <c r="D9" s="357">
        <v>125000</v>
      </c>
      <c r="E9" s="358" t="s">
        <v>198</v>
      </c>
      <c r="F9" s="358" t="s">
        <v>204</v>
      </c>
      <c r="G9" s="361" t="s">
        <v>212</v>
      </c>
      <c r="H9" s="359">
        <v>15000</v>
      </c>
      <c r="I9" s="355">
        <v>7</v>
      </c>
      <c r="J9" s="355">
        <v>8</v>
      </c>
      <c r="N9">
        <v>7</v>
      </c>
    </row>
    <row r="10" spans="1:14" ht="12.75">
      <c r="A10" s="363">
        <v>9</v>
      </c>
      <c r="B10" s="397"/>
      <c r="C10" s="361"/>
      <c r="D10" s="358"/>
      <c r="E10" s="358"/>
      <c r="F10" s="358"/>
      <c r="G10" s="358"/>
      <c r="H10" s="359">
        <v>0</v>
      </c>
      <c r="I10" s="355"/>
      <c r="J10" s="355"/>
      <c r="N10">
        <v>8</v>
      </c>
    </row>
    <row r="11" spans="1:14" ht="12.75">
      <c r="A11" s="363">
        <v>10</v>
      </c>
      <c r="B11" s="362"/>
      <c r="C11" s="358"/>
      <c r="D11" s="358"/>
      <c r="E11" s="358"/>
      <c r="F11" s="358"/>
      <c r="G11" s="358"/>
      <c r="H11" s="359">
        <v>0</v>
      </c>
      <c r="I11" s="355"/>
      <c r="J11" s="355"/>
      <c r="N11">
        <v>9</v>
      </c>
    </row>
    <row r="12" spans="1:14" ht="12.75">
      <c r="A12" s="363">
        <v>11</v>
      </c>
      <c r="B12" s="362"/>
      <c r="C12" s="358"/>
      <c r="D12" s="358"/>
      <c r="E12" s="358"/>
      <c r="F12" s="358"/>
      <c r="G12" s="358"/>
      <c r="H12" s="359">
        <v>0</v>
      </c>
      <c r="I12" s="355"/>
      <c r="J12" s="355"/>
      <c r="N12">
        <v>10</v>
      </c>
    </row>
    <row r="13" spans="1:14" ht="12.75">
      <c r="A13" s="363">
        <v>12</v>
      </c>
      <c r="B13" s="362"/>
      <c r="C13" s="358"/>
      <c r="D13" s="358"/>
      <c r="E13" s="358"/>
      <c r="F13" s="358"/>
      <c r="G13" s="358"/>
      <c r="H13" s="359">
        <v>0</v>
      </c>
      <c r="I13" s="355"/>
      <c r="J13" s="355"/>
      <c r="N13">
        <v>11</v>
      </c>
    </row>
    <row r="14" spans="1:14" ht="12.75">
      <c r="A14" s="363">
        <v>13</v>
      </c>
      <c r="B14" s="362"/>
      <c r="C14" s="358"/>
      <c r="D14" s="358"/>
      <c r="E14" s="358"/>
      <c r="F14" s="358"/>
      <c r="G14" s="358"/>
      <c r="H14" s="359">
        <v>0</v>
      </c>
      <c r="I14" s="355"/>
      <c r="J14" s="355"/>
      <c r="N14">
        <v>12</v>
      </c>
    </row>
    <row r="15" spans="1:14" ht="12.75">
      <c r="A15" s="363">
        <v>14</v>
      </c>
      <c r="B15" s="362"/>
      <c r="C15" s="358"/>
      <c r="D15" s="358"/>
      <c r="E15" s="358"/>
      <c r="F15" s="358"/>
      <c r="G15" s="358"/>
      <c r="H15" s="359">
        <v>0</v>
      </c>
      <c r="I15" s="355"/>
      <c r="J15" s="355"/>
      <c r="N15">
        <v>13</v>
      </c>
    </row>
    <row r="16" spans="1:14" ht="12.75">
      <c r="A16" s="363">
        <v>15</v>
      </c>
      <c r="B16" s="362"/>
      <c r="C16" s="358"/>
      <c r="D16" s="358"/>
      <c r="E16" s="358"/>
      <c r="F16" s="358"/>
      <c r="G16" s="358"/>
      <c r="H16" s="359">
        <v>0</v>
      </c>
      <c r="I16" s="355"/>
      <c r="J16" s="355"/>
      <c r="N16">
        <v>14</v>
      </c>
    </row>
    <row r="17" spans="1:14" ht="12.75">
      <c r="A17" s="363">
        <v>16</v>
      </c>
      <c r="B17" s="362"/>
      <c r="C17" s="358"/>
      <c r="D17" s="358"/>
      <c r="E17" s="358"/>
      <c r="F17" s="358"/>
      <c r="G17" s="358"/>
      <c r="H17" s="359">
        <v>0</v>
      </c>
      <c r="I17" s="355"/>
      <c r="J17" s="355"/>
      <c r="N17">
        <v>15</v>
      </c>
    </row>
    <row r="18" spans="1:14" ht="12.75">
      <c r="A18" s="363">
        <v>17</v>
      </c>
      <c r="B18" s="362"/>
      <c r="C18" s="358"/>
      <c r="D18" s="358"/>
      <c r="E18" s="358"/>
      <c r="F18" s="358"/>
      <c r="G18" s="358"/>
      <c r="H18" s="359">
        <v>0</v>
      </c>
      <c r="I18" s="355"/>
      <c r="J18" s="355"/>
      <c r="N18">
        <v>16</v>
      </c>
    </row>
    <row r="19" spans="1:14" ht="12.75">
      <c r="A19" s="363">
        <v>18</v>
      </c>
      <c r="B19" s="362"/>
      <c r="C19" s="358"/>
      <c r="D19" s="358"/>
      <c r="E19" s="358"/>
      <c r="F19" s="358"/>
      <c r="G19" s="358"/>
      <c r="H19" s="359">
        <v>0</v>
      </c>
      <c r="I19" s="355"/>
      <c r="J19" s="355"/>
      <c r="N19">
        <v>17</v>
      </c>
    </row>
    <row r="20" spans="1:14" ht="12.75">
      <c r="A20" s="363">
        <v>19</v>
      </c>
      <c r="B20" s="362"/>
      <c r="C20" s="358"/>
      <c r="D20" s="358"/>
      <c r="E20" s="358"/>
      <c r="F20" s="358"/>
      <c r="G20" s="358"/>
      <c r="H20" s="359">
        <v>0</v>
      </c>
      <c r="I20" s="355"/>
      <c r="J20" s="355"/>
      <c r="N20">
        <v>18</v>
      </c>
    </row>
    <row r="21" spans="1:14" ht="12.75">
      <c r="A21" s="363">
        <v>20</v>
      </c>
      <c r="B21" s="362"/>
      <c r="C21" s="358"/>
      <c r="D21" s="358"/>
      <c r="E21" s="358"/>
      <c r="F21" s="358"/>
      <c r="G21" s="358"/>
      <c r="H21" s="359">
        <v>0</v>
      </c>
      <c r="I21" s="355"/>
      <c r="J21" s="355"/>
      <c r="N21">
        <v>19</v>
      </c>
    </row>
    <row r="22" spans="1:14" ht="12.75">
      <c r="A22" s="363">
        <v>21</v>
      </c>
      <c r="B22" s="362"/>
      <c r="C22" s="358"/>
      <c r="D22" s="358"/>
      <c r="E22" s="358"/>
      <c r="F22" s="358"/>
      <c r="G22" s="358"/>
      <c r="H22" s="359">
        <v>0</v>
      </c>
      <c r="I22" s="355"/>
      <c r="J22" s="355"/>
      <c r="N22">
        <v>20</v>
      </c>
    </row>
    <row r="23" spans="1:10" ht="12.75">
      <c r="A23" s="363">
        <v>22</v>
      </c>
      <c r="B23" s="362"/>
      <c r="C23" s="358"/>
      <c r="D23" s="358"/>
      <c r="E23" s="358"/>
      <c r="F23" s="358"/>
      <c r="G23" s="358"/>
      <c r="H23" s="359">
        <v>0</v>
      </c>
      <c r="I23" s="355"/>
      <c r="J23" s="355"/>
    </row>
    <row r="24" spans="1:10" ht="12.75">
      <c r="A24" s="363">
        <v>23</v>
      </c>
      <c r="B24" s="362"/>
      <c r="C24" s="358"/>
      <c r="D24" s="358"/>
      <c r="E24" s="358"/>
      <c r="F24" s="358"/>
      <c r="G24" s="358"/>
      <c r="H24" s="359">
        <v>0</v>
      </c>
      <c r="I24" s="355"/>
      <c r="J24" s="355"/>
    </row>
    <row r="25" spans="1:10" ht="12.75">
      <c r="A25" s="363">
        <v>24</v>
      </c>
      <c r="B25" s="362"/>
      <c r="C25" s="358"/>
      <c r="D25" s="358"/>
      <c r="E25" s="358"/>
      <c r="F25" s="358"/>
      <c r="G25" s="358"/>
      <c r="H25" s="359">
        <v>0</v>
      </c>
      <c r="I25" s="355"/>
      <c r="J25" s="355"/>
    </row>
    <row r="26" spans="1:10" ht="12.75">
      <c r="A26" s="363">
        <v>25</v>
      </c>
      <c r="B26" s="362"/>
      <c r="C26" s="358"/>
      <c r="D26" s="358"/>
      <c r="E26" s="358"/>
      <c r="F26" s="358"/>
      <c r="G26" s="358"/>
      <c r="H26" s="359">
        <v>0</v>
      </c>
      <c r="I26" s="355"/>
      <c r="J26" s="355"/>
    </row>
    <row r="27" spans="1:10" ht="12.75">
      <c r="A27" s="363">
        <v>26</v>
      </c>
      <c r="B27" s="362"/>
      <c r="C27" s="358"/>
      <c r="D27" s="358"/>
      <c r="E27" s="358"/>
      <c r="F27" s="358"/>
      <c r="G27" s="358"/>
      <c r="H27" s="359">
        <v>0</v>
      </c>
      <c r="I27" s="355"/>
      <c r="J27" s="355"/>
    </row>
    <row r="28" spans="1:10" ht="12.75">
      <c r="A28" s="363">
        <v>27</v>
      </c>
      <c r="B28" s="362"/>
      <c r="C28" s="358"/>
      <c r="D28" s="358"/>
      <c r="E28" s="358"/>
      <c r="F28" s="358"/>
      <c r="G28" s="358"/>
      <c r="H28" s="359">
        <v>0</v>
      </c>
      <c r="I28" s="355"/>
      <c r="J28" s="355"/>
    </row>
    <row r="29" spans="1:10" ht="12.75">
      <c r="A29" s="363">
        <v>28</v>
      </c>
      <c r="B29" s="362"/>
      <c r="C29" s="358"/>
      <c r="D29" s="358"/>
      <c r="E29" s="358"/>
      <c r="F29" s="358"/>
      <c r="G29" s="358"/>
      <c r="H29" s="359">
        <v>0</v>
      </c>
      <c r="I29" s="355"/>
      <c r="J29" s="355"/>
    </row>
    <row r="30" spans="1:10" ht="12.75">
      <c r="A30" s="363">
        <v>29</v>
      </c>
      <c r="B30" s="362"/>
      <c r="C30" s="358"/>
      <c r="D30" s="358"/>
      <c r="E30" s="358"/>
      <c r="F30" s="358"/>
      <c r="G30" s="358"/>
      <c r="H30" s="359">
        <v>0</v>
      </c>
      <c r="I30" s="355"/>
      <c r="J30" s="355"/>
    </row>
    <row r="31" spans="1:10" ht="12.75">
      <c r="A31" s="363">
        <v>30</v>
      </c>
      <c r="B31" s="362"/>
      <c r="C31" s="358"/>
      <c r="D31" s="358"/>
      <c r="E31" s="358"/>
      <c r="F31" s="358"/>
      <c r="G31" s="358"/>
      <c r="H31" s="359">
        <v>0</v>
      </c>
      <c r="I31" s="355"/>
      <c r="J31" s="355"/>
    </row>
    <row r="32" spans="1:10" ht="12.75">
      <c r="A32" s="363">
        <v>31</v>
      </c>
      <c r="B32" s="362"/>
      <c r="C32" s="358"/>
      <c r="D32" s="358"/>
      <c r="E32" s="358"/>
      <c r="F32" s="358"/>
      <c r="G32" s="358"/>
      <c r="H32" s="359">
        <v>0</v>
      </c>
      <c r="I32" s="355"/>
      <c r="J32" s="355"/>
    </row>
    <row r="33" spans="1:10" ht="12.75">
      <c r="A33" s="363">
        <v>32</v>
      </c>
      <c r="B33" s="362"/>
      <c r="C33" s="358"/>
      <c r="D33" s="358"/>
      <c r="E33" s="358"/>
      <c r="F33" s="358"/>
      <c r="G33" s="358"/>
      <c r="H33" s="359">
        <v>0</v>
      </c>
      <c r="I33" s="355"/>
      <c r="J33" s="355"/>
    </row>
    <row r="34" spans="1:10" ht="12.75">
      <c r="A34" s="363">
        <v>33</v>
      </c>
      <c r="B34" s="362"/>
      <c r="C34" s="358"/>
      <c r="D34" s="358"/>
      <c r="E34" s="358"/>
      <c r="F34" s="358"/>
      <c r="G34" s="358"/>
      <c r="H34" s="359">
        <v>0</v>
      </c>
      <c r="I34" s="355"/>
      <c r="J34" s="355"/>
    </row>
    <row r="35" spans="1:10" ht="12.75">
      <c r="A35" s="363">
        <v>34</v>
      </c>
      <c r="B35" s="362"/>
      <c r="C35" s="358"/>
      <c r="D35" s="358"/>
      <c r="E35" s="358"/>
      <c r="F35" s="358"/>
      <c r="G35" s="358"/>
      <c r="H35" s="359">
        <v>0</v>
      </c>
      <c r="I35" s="355"/>
      <c r="J35" s="355"/>
    </row>
    <row r="36" spans="1:10" ht="12.75">
      <c r="A36" s="363">
        <v>35</v>
      </c>
      <c r="B36" s="362"/>
      <c r="C36" s="358"/>
      <c r="D36" s="358"/>
      <c r="E36" s="358"/>
      <c r="F36" s="358"/>
      <c r="G36" s="358"/>
      <c r="H36" s="359">
        <v>0</v>
      </c>
      <c r="I36" s="355"/>
      <c r="J36" s="355"/>
    </row>
    <row r="37" spans="1:10" ht="12.75">
      <c r="A37" s="363">
        <v>36</v>
      </c>
      <c r="B37" s="362"/>
      <c r="C37" s="358"/>
      <c r="D37" s="358"/>
      <c r="E37" s="358"/>
      <c r="F37" s="358"/>
      <c r="G37" s="358"/>
      <c r="H37" s="359">
        <v>0</v>
      </c>
      <c r="I37" s="355"/>
      <c r="J37" s="355"/>
    </row>
    <row r="38" spans="1:10" ht="12.75">
      <c r="A38" s="363">
        <v>37</v>
      </c>
      <c r="B38" s="362"/>
      <c r="C38" s="358"/>
      <c r="D38" s="358"/>
      <c r="E38" s="358"/>
      <c r="F38" s="358"/>
      <c r="G38" s="358"/>
      <c r="H38" s="359">
        <v>0</v>
      </c>
      <c r="I38" s="355"/>
      <c r="J38" s="355"/>
    </row>
    <row r="39" spans="1:10" ht="12.75">
      <c r="A39" s="363">
        <v>38</v>
      </c>
      <c r="B39" s="362"/>
      <c r="C39" s="358"/>
      <c r="D39" s="358"/>
      <c r="E39" s="358"/>
      <c r="F39" s="358"/>
      <c r="G39" s="358"/>
      <c r="H39" s="359">
        <v>0</v>
      </c>
      <c r="I39" s="355"/>
      <c r="J39" s="355"/>
    </row>
    <row r="40" spans="1:10" ht="12.75">
      <c r="A40" s="363">
        <v>39</v>
      </c>
      <c r="B40" s="362"/>
      <c r="C40" s="358"/>
      <c r="D40" s="358"/>
      <c r="E40" s="358"/>
      <c r="F40" s="358"/>
      <c r="G40" s="358"/>
      <c r="H40" s="359">
        <v>0</v>
      </c>
      <c r="I40" s="355"/>
      <c r="J40" s="355"/>
    </row>
    <row r="41" spans="1:10" ht="12.75">
      <c r="A41" s="363">
        <v>40</v>
      </c>
      <c r="B41" s="362"/>
      <c r="C41" s="358"/>
      <c r="D41" s="358"/>
      <c r="E41" s="358"/>
      <c r="F41" s="358"/>
      <c r="G41" s="358"/>
      <c r="H41" s="359">
        <v>0</v>
      </c>
      <c r="I41" s="355"/>
      <c r="J41" s="355"/>
    </row>
    <row r="42" spans="1:10" ht="12.75">
      <c r="A42" s="363">
        <v>41</v>
      </c>
      <c r="B42" s="362"/>
      <c r="C42" s="358"/>
      <c r="D42" s="358"/>
      <c r="E42" s="358"/>
      <c r="F42" s="358"/>
      <c r="G42" s="358"/>
      <c r="H42" s="362"/>
      <c r="I42" s="355"/>
      <c r="J42" s="355"/>
    </row>
    <row r="43" spans="1:10" ht="12.75">
      <c r="A43" s="363">
        <v>42</v>
      </c>
      <c r="B43" s="362"/>
      <c r="C43" s="358"/>
      <c r="D43" s="358"/>
      <c r="E43" s="358"/>
      <c r="F43" s="358"/>
      <c r="G43" s="358"/>
      <c r="H43" s="362"/>
      <c r="I43" s="355"/>
      <c r="J43" s="355"/>
    </row>
    <row r="44" spans="1:10" ht="12.75">
      <c r="A44" s="363">
        <v>43</v>
      </c>
      <c r="B44" s="362"/>
      <c r="C44" s="358"/>
      <c r="D44" s="358"/>
      <c r="E44" s="358"/>
      <c r="F44" s="358"/>
      <c r="G44" s="358"/>
      <c r="H44" s="362"/>
      <c r="I44" s="355"/>
      <c r="J44" s="355"/>
    </row>
    <row r="45" spans="1:10" ht="12.75">
      <c r="A45" s="363">
        <v>44</v>
      </c>
      <c r="B45" s="362"/>
      <c r="C45" s="358"/>
      <c r="D45" s="358"/>
      <c r="E45" s="358"/>
      <c r="F45" s="358"/>
      <c r="G45" s="358"/>
      <c r="H45" s="362"/>
      <c r="I45" s="355"/>
      <c r="J45" s="355"/>
    </row>
    <row r="46" spans="1:10" ht="12.75">
      <c r="A46" s="363">
        <v>45</v>
      </c>
      <c r="B46" s="362"/>
      <c r="C46" s="358"/>
      <c r="D46" s="358"/>
      <c r="E46" s="358"/>
      <c r="F46" s="358"/>
      <c r="G46" s="358"/>
      <c r="H46" s="362"/>
      <c r="I46" s="355"/>
      <c r="J46" s="355"/>
    </row>
    <row r="47" spans="1:10" ht="12.75">
      <c r="A47" s="363">
        <v>46</v>
      </c>
      <c r="B47" s="362"/>
      <c r="C47" s="358"/>
      <c r="D47" s="358"/>
      <c r="E47" s="358"/>
      <c r="F47" s="358"/>
      <c r="G47" s="358"/>
      <c r="H47" s="362"/>
      <c r="I47" s="355"/>
      <c r="J47" s="355"/>
    </row>
    <row r="48" spans="1:10" ht="12.75">
      <c r="A48" s="363">
        <v>47</v>
      </c>
      <c r="B48" s="362"/>
      <c r="C48" s="358"/>
      <c r="D48" s="358"/>
      <c r="E48" s="358"/>
      <c r="F48" s="358"/>
      <c r="G48" s="358"/>
      <c r="H48" s="362"/>
      <c r="I48" s="355"/>
      <c r="J48" s="355"/>
    </row>
    <row r="49" spans="1:10" ht="12.75">
      <c r="A49" s="363">
        <v>48</v>
      </c>
      <c r="B49" s="362"/>
      <c r="C49" s="358"/>
      <c r="D49" s="358"/>
      <c r="E49" s="358"/>
      <c r="F49" s="358"/>
      <c r="G49" s="358"/>
      <c r="H49" s="362"/>
      <c r="I49" s="355"/>
      <c r="J49" s="355"/>
    </row>
    <row r="50" spans="1:10" ht="12.75">
      <c r="A50" s="363">
        <v>49</v>
      </c>
      <c r="B50" s="362"/>
      <c r="C50" s="358"/>
      <c r="D50" s="358"/>
      <c r="E50" s="358"/>
      <c r="F50" s="358"/>
      <c r="G50" s="358"/>
      <c r="H50" s="362"/>
      <c r="I50" s="355"/>
      <c r="J50" s="355"/>
    </row>
    <row r="51" spans="1:10" ht="12.75">
      <c r="A51" s="363">
        <v>50</v>
      </c>
      <c r="B51" s="362"/>
      <c r="C51" s="358"/>
      <c r="D51" s="358"/>
      <c r="E51" s="358"/>
      <c r="F51" s="358"/>
      <c r="G51" s="358"/>
      <c r="H51" s="362"/>
      <c r="I51" s="355"/>
      <c r="J51" s="355"/>
    </row>
    <row r="52" spans="1:10" ht="12.75">
      <c r="A52" s="363">
        <v>51</v>
      </c>
      <c r="B52" s="362"/>
      <c r="C52" s="358"/>
      <c r="D52" s="358"/>
      <c r="E52" s="358"/>
      <c r="F52" s="358"/>
      <c r="G52" s="358"/>
      <c r="H52" s="362"/>
      <c r="I52" s="355"/>
      <c r="J52" s="355"/>
    </row>
    <row r="53" spans="1:10" ht="12.75">
      <c r="A53" s="363">
        <v>52</v>
      </c>
      <c r="B53" s="362"/>
      <c r="C53" s="358"/>
      <c r="D53" s="358"/>
      <c r="E53" s="358"/>
      <c r="F53" s="358"/>
      <c r="G53" s="358"/>
      <c r="H53" s="362"/>
      <c r="I53" s="355"/>
      <c r="J53" s="355"/>
    </row>
    <row r="54" spans="1:10" ht="12.75">
      <c r="A54" s="363">
        <v>53</v>
      </c>
      <c r="B54" s="362"/>
      <c r="C54" s="358"/>
      <c r="D54" s="358"/>
      <c r="E54" s="358"/>
      <c r="F54" s="358"/>
      <c r="G54" s="358"/>
      <c r="H54" s="362"/>
      <c r="I54" s="355"/>
      <c r="J54" s="355"/>
    </row>
    <row r="55" spans="1:10" ht="12.75">
      <c r="A55" s="363">
        <v>54</v>
      </c>
      <c r="B55" s="362"/>
      <c r="C55" s="358"/>
      <c r="D55" s="358"/>
      <c r="E55" s="358"/>
      <c r="F55" s="358"/>
      <c r="G55" s="358"/>
      <c r="H55" s="362"/>
      <c r="I55" s="355"/>
      <c r="J55" s="355"/>
    </row>
    <row r="56" spans="1:10" ht="12.75">
      <c r="A56" s="363">
        <v>55</v>
      </c>
      <c r="B56" s="362"/>
      <c r="C56" s="358"/>
      <c r="D56" s="358"/>
      <c r="E56" s="358"/>
      <c r="F56" s="358"/>
      <c r="G56" s="358"/>
      <c r="H56" s="362"/>
      <c r="I56" s="355"/>
      <c r="J56" s="355"/>
    </row>
    <row r="57" spans="1:10" ht="12.75">
      <c r="A57" s="363">
        <v>56</v>
      </c>
      <c r="B57" s="362"/>
      <c r="C57" s="358"/>
      <c r="D57" s="358"/>
      <c r="E57" s="358"/>
      <c r="F57" s="358"/>
      <c r="G57" s="358"/>
      <c r="H57" s="362"/>
      <c r="I57" s="355"/>
      <c r="J57" s="355"/>
    </row>
    <row r="58" spans="1:10" ht="12.75">
      <c r="A58" s="363">
        <v>57</v>
      </c>
      <c r="B58" s="362"/>
      <c r="C58" s="358"/>
      <c r="D58" s="358"/>
      <c r="E58" s="358"/>
      <c r="F58" s="358"/>
      <c r="G58" s="358"/>
      <c r="H58" s="362"/>
      <c r="I58" s="355"/>
      <c r="J58" s="355"/>
    </row>
    <row r="59" spans="1:10" ht="12.75">
      <c r="A59" s="363">
        <v>58</v>
      </c>
      <c r="B59" s="362"/>
      <c r="C59" s="358"/>
      <c r="D59" s="358"/>
      <c r="E59" s="358"/>
      <c r="F59" s="358"/>
      <c r="G59" s="358"/>
      <c r="H59" s="362"/>
      <c r="I59" s="355"/>
      <c r="J59" s="355"/>
    </row>
    <row r="60" spans="1:10" ht="12.75">
      <c r="A60" s="363">
        <v>59</v>
      </c>
      <c r="B60" s="362"/>
      <c r="C60" s="358"/>
      <c r="D60" s="358"/>
      <c r="E60" s="358"/>
      <c r="F60" s="358"/>
      <c r="G60" s="358"/>
      <c r="H60" s="362"/>
      <c r="I60" s="355"/>
      <c r="J60" s="355"/>
    </row>
    <row r="61" spans="1:10" ht="12.75">
      <c r="A61" s="363">
        <v>60</v>
      </c>
      <c r="B61" s="362"/>
      <c r="C61" s="358"/>
      <c r="D61" s="358"/>
      <c r="E61" s="358"/>
      <c r="F61" s="358"/>
      <c r="G61" s="358"/>
      <c r="H61" s="362"/>
      <c r="I61" s="355"/>
      <c r="J61" s="355"/>
    </row>
    <row r="62" spans="1:10" ht="12.75">
      <c r="A62" s="363">
        <v>61</v>
      </c>
      <c r="B62" s="362"/>
      <c r="C62" s="358"/>
      <c r="D62" s="358"/>
      <c r="E62" s="358"/>
      <c r="F62" s="358"/>
      <c r="G62" s="358"/>
      <c r="H62" s="362"/>
      <c r="I62" s="355"/>
      <c r="J62" s="355"/>
    </row>
    <row r="63" spans="1:10" ht="12.75">
      <c r="A63" s="363">
        <v>62</v>
      </c>
      <c r="B63" s="362"/>
      <c r="C63" s="358"/>
      <c r="D63" s="358"/>
      <c r="E63" s="358"/>
      <c r="F63" s="358"/>
      <c r="G63" s="358"/>
      <c r="H63" s="362"/>
      <c r="I63" s="355"/>
      <c r="J63" s="355"/>
    </row>
    <row r="64" spans="1:10" ht="12.75">
      <c r="A64" s="363">
        <v>63</v>
      </c>
      <c r="B64" s="362"/>
      <c r="C64" s="358"/>
      <c r="D64" s="358"/>
      <c r="E64" s="358"/>
      <c r="F64" s="358"/>
      <c r="G64" s="358"/>
      <c r="H64" s="362"/>
      <c r="I64" s="355"/>
      <c r="J64" s="355"/>
    </row>
    <row r="65" spans="1:10" ht="12.75">
      <c r="A65" s="363">
        <v>64</v>
      </c>
      <c r="B65" s="362"/>
      <c r="C65" s="358"/>
      <c r="D65" s="358"/>
      <c r="E65" s="358"/>
      <c r="F65" s="358"/>
      <c r="G65" s="358"/>
      <c r="H65" s="362"/>
      <c r="I65" s="355"/>
      <c r="J65" s="355"/>
    </row>
    <row r="66" spans="1:10" ht="12.75">
      <c r="A66" s="363">
        <v>65</v>
      </c>
      <c r="B66" s="362"/>
      <c r="C66" s="358"/>
      <c r="D66" s="358"/>
      <c r="E66" s="358"/>
      <c r="F66" s="358"/>
      <c r="G66" s="358"/>
      <c r="H66" s="362"/>
      <c r="I66" s="355"/>
      <c r="J66" s="355"/>
    </row>
    <row r="67" spans="1:10" ht="12.75">
      <c r="A67" s="363">
        <v>66</v>
      </c>
      <c r="B67" s="362"/>
      <c r="C67" s="358"/>
      <c r="D67" s="358"/>
      <c r="E67" s="358"/>
      <c r="F67" s="358"/>
      <c r="G67" s="358"/>
      <c r="H67" s="362"/>
      <c r="I67" s="355"/>
      <c r="J67" s="355"/>
    </row>
    <row r="68" spans="1:10" ht="12.75">
      <c r="A68" s="363">
        <v>67</v>
      </c>
      <c r="B68" s="362"/>
      <c r="C68" s="358"/>
      <c r="D68" s="358"/>
      <c r="E68" s="358"/>
      <c r="F68" s="358"/>
      <c r="G68" s="358"/>
      <c r="H68" s="362"/>
      <c r="I68" s="355"/>
      <c r="J68" s="355"/>
    </row>
    <row r="69" spans="1:10" ht="12.75">
      <c r="A69" s="363">
        <v>68</v>
      </c>
      <c r="B69" s="362"/>
      <c r="C69" s="358"/>
      <c r="D69" s="358"/>
      <c r="E69" s="358"/>
      <c r="F69" s="358"/>
      <c r="G69" s="358"/>
      <c r="H69" s="362"/>
      <c r="I69" s="355"/>
      <c r="J69" s="355"/>
    </row>
    <row r="70" spans="1:10" ht="12.75">
      <c r="A70" s="363">
        <v>69</v>
      </c>
      <c r="B70" s="362"/>
      <c r="C70" s="358"/>
      <c r="D70" s="358"/>
      <c r="E70" s="358"/>
      <c r="F70" s="358"/>
      <c r="G70" s="358"/>
      <c r="H70" s="362"/>
      <c r="I70" s="355"/>
      <c r="J70" s="355"/>
    </row>
    <row r="71" spans="1:10" ht="12.75">
      <c r="A71" s="363">
        <v>70</v>
      </c>
      <c r="B71" s="362"/>
      <c r="C71" s="358"/>
      <c r="D71" s="358"/>
      <c r="E71" s="358"/>
      <c r="F71" s="358"/>
      <c r="G71" s="358"/>
      <c r="H71" s="362"/>
      <c r="I71" s="355"/>
      <c r="J71" s="355"/>
    </row>
    <row r="72" spans="1:10" ht="12.75">
      <c r="A72" s="363">
        <v>71</v>
      </c>
      <c r="B72" s="362"/>
      <c r="C72" s="358"/>
      <c r="D72" s="358"/>
      <c r="E72" s="358"/>
      <c r="F72" s="358"/>
      <c r="G72" s="358"/>
      <c r="H72" s="362"/>
      <c r="I72" s="355"/>
      <c r="J72" s="355"/>
    </row>
    <row r="73" spans="1:10" ht="12.75">
      <c r="A73" s="363">
        <v>72</v>
      </c>
      <c r="B73" s="362"/>
      <c r="C73" s="358"/>
      <c r="D73" s="358"/>
      <c r="E73" s="358"/>
      <c r="F73" s="358"/>
      <c r="G73" s="358"/>
      <c r="H73" s="362"/>
      <c r="I73" s="355"/>
      <c r="J73" s="355"/>
    </row>
    <row r="74" spans="1:10" ht="12.75">
      <c r="A74" s="363">
        <v>73</v>
      </c>
      <c r="B74" s="362"/>
      <c r="C74" s="358"/>
      <c r="D74" s="358"/>
      <c r="E74" s="358"/>
      <c r="F74" s="358"/>
      <c r="G74" s="358"/>
      <c r="H74" s="362"/>
      <c r="I74" s="355"/>
      <c r="J74" s="355"/>
    </row>
    <row r="75" spans="1:10" ht="12.75">
      <c r="A75" s="363">
        <v>74</v>
      </c>
      <c r="B75" s="362"/>
      <c r="C75" s="358"/>
      <c r="D75" s="358"/>
      <c r="E75" s="358"/>
      <c r="F75" s="358"/>
      <c r="G75" s="358"/>
      <c r="H75" s="362"/>
      <c r="I75" s="355"/>
      <c r="J75" s="355"/>
    </row>
    <row r="76" spans="1:10" ht="12.75">
      <c r="A76" s="363">
        <v>75</v>
      </c>
      <c r="B76" s="362"/>
      <c r="C76" s="358"/>
      <c r="D76" s="358"/>
      <c r="E76" s="358"/>
      <c r="F76" s="358"/>
      <c r="G76" s="358"/>
      <c r="H76" s="362"/>
      <c r="I76" s="355"/>
      <c r="J76" s="355"/>
    </row>
    <row r="77" spans="1:10" ht="12.75">
      <c r="A77" s="363">
        <v>76</v>
      </c>
      <c r="B77" s="362"/>
      <c r="C77" s="358"/>
      <c r="D77" s="358"/>
      <c r="E77" s="358"/>
      <c r="F77" s="358"/>
      <c r="G77" s="358"/>
      <c r="H77" s="362"/>
      <c r="I77" s="355"/>
      <c r="J77" s="355"/>
    </row>
    <row r="78" spans="1:10" ht="12.75">
      <c r="A78" s="363">
        <v>77</v>
      </c>
      <c r="B78" s="362"/>
      <c r="C78" s="358"/>
      <c r="D78" s="358"/>
      <c r="E78" s="358"/>
      <c r="F78" s="358"/>
      <c r="G78" s="358"/>
      <c r="H78" s="362"/>
      <c r="I78" s="355"/>
      <c r="J78" s="355"/>
    </row>
    <row r="79" spans="1:10" ht="12.75">
      <c r="A79" s="363">
        <v>78</v>
      </c>
      <c r="B79" s="362"/>
      <c r="C79" s="358"/>
      <c r="D79" s="358"/>
      <c r="E79" s="358"/>
      <c r="F79" s="358"/>
      <c r="G79" s="358"/>
      <c r="H79" s="362"/>
      <c r="I79" s="355"/>
      <c r="J79" s="355"/>
    </row>
    <row r="80" spans="1:10" ht="12.75">
      <c r="A80" s="363">
        <v>79</v>
      </c>
      <c r="B80" s="362"/>
      <c r="C80" s="358"/>
      <c r="D80" s="358"/>
      <c r="E80" s="358"/>
      <c r="F80" s="358"/>
      <c r="G80" s="358"/>
      <c r="H80" s="362"/>
      <c r="I80" s="355"/>
      <c r="J80" s="355"/>
    </row>
    <row r="81" spans="1:10" ht="12.75">
      <c r="A81" s="363">
        <v>80</v>
      </c>
      <c r="B81" s="362"/>
      <c r="C81" s="358"/>
      <c r="D81" s="358"/>
      <c r="E81" s="358"/>
      <c r="F81" s="358"/>
      <c r="G81" s="358"/>
      <c r="H81" s="362"/>
      <c r="I81" s="355"/>
      <c r="J81" s="355"/>
    </row>
    <row r="82" spans="1:10" ht="12.75">
      <c r="A82" s="363">
        <v>81</v>
      </c>
      <c r="B82" s="362"/>
      <c r="C82" s="358"/>
      <c r="D82" s="358"/>
      <c r="E82" s="358"/>
      <c r="F82" s="358"/>
      <c r="G82" s="358"/>
      <c r="H82" s="362"/>
      <c r="I82" s="355"/>
      <c r="J82" s="355"/>
    </row>
    <row r="83" spans="1:10" ht="12.75">
      <c r="A83" s="363">
        <v>82</v>
      </c>
      <c r="B83" s="362"/>
      <c r="C83" s="358"/>
      <c r="D83" s="358"/>
      <c r="E83" s="358"/>
      <c r="F83" s="358"/>
      <c r="G83" s="358"/>
      <c r="H83" s="362"/>
      <c r="I83" s="355"/>
      <c r="J83" s="355"/>
    </row>
    <row r="84" spans="1:10" ht="12.75">
      <c r="A84" s="363">
        <v>83</v>
      </c>
      <c r="B84" s="362"/>
      <c r="C84" s="358"/>
      <c r="D84" s="358"/>
      <c r="E84" s="358"/>
      <c r="F84" s="358"/>
      <c r="G84" s="358"/>
      <c r="H84" s="362"/>
      <c r="I84" s="355"/>
      <c r="J84" s="355"/>
    </row>
    <row r="85" spans="1:10" ht="12.75">
      <c r="A85" s="363">
        <v>84</v>
      </c>
      <c r="B85" s="362"/>
      <c r="C85" s="358"/>
      <c r="D85" s="358"/>
      <c r="E85" s="358"/>
      <c r="F85" s="358"/>
      <c r="G85" s="358"/>
      <c r="H85" s="362"/>
      <c r="I85" s="355"/>
      <c r="J85" s="355"/>
    </row>
    <row r="86" spans="1:10" ht="12.75">
      <c r="A86" s="363">
        <v>85</v>
      </c>
      <c r="B86" s="362"/>
      <c r="C86" s="358"/>
      <c r="D86" s="358"/>
      <c r="E86" s="358"/>
      <c r="F86" s="358"/>
      <c r="G86" s="358"/>
      <c r="H86" s="362"/>
      <c r="I86" s="355"/>
      <c r="J86" s="355"/>
    </row>
    <row r="87" spans="1:10" ht="12.75">
      <c r="A87" s="363">
        <v>86</v>
      </c>
      <c r="B87" s="362"/>
      <c r="C87" s="358"/>
      <c r="D87" s="358"/>
      <c r="E87" s="358"/>
      <c r="F87" s="358"/>
      <c r="G87" s="358"/>
      <c r="H87" s="362"/>
      <c r="I87" s="355"/>
      <c r="J87" s="355"/>
    </row>
    <row r="88" spans="1:10" ht="12.75">
      <c r="A88" s="363">
        <v>87</v>
      </c>
      <c r="B88" s="362"/>
      <c r="C88" s="358"/>
      <c r="D88" s="358"/>
      <c r="E88" s="358"/>
      <c r="F88" s="358"/>
      <c r="G88" s="358"/>
      <c r="H88" s="362"/>
      <c r="I88" s="355"/>
      <c r="J88" s="355"/>
    </row>
    <row r="89" spans="1:10" ht="12.75">
      <c r="A89" s="363">
        <v>88</v>
      </c>
      <c r="B89" s="362"/>
      <c r="C89" s="358"/>
      <c r="D89" s="358"/>
      <c r="E89" s="358"/>
      <c r="F89" s="358"/>
      <c r="G89" s="358"/>
      <c r="H89" s="362"/>
      <c r="I89" s="355"/>
      <c r="J89" s="355"/>
    </row>
    <row r="90" spans="1:10" ht="12.75">
      <c r="A90" s="363">
        <v>89</v>
      </c>
      <c r="B90" s="362"/>
      <c r="C90" s="358"/>
      <c r="D90" s="358"/>
      <c r="E90" s="358"/>
      <c r="F90" s="358"/>
      <c r="G90" s="358"/>
      <c r="H90" s="362"/>
      <c r="I90" s="355"/>
      <c r="J90" s="355"/>
    </row>
    <row r="91" spans="1:10" ht="12.75">
      <c r="A91" s="363">
        <v>90</v>
      </c>
      <c r="B91" s="362"/>
      <c r="C91" s="358"/>
      <c r="D91" s="358"/>
      <c r="E91" s="358"/>
      <c r="F91" s="358"/>
      <c r="G91" s="358"/>
      <c r="H91" s="362"/>
      <c r="I91" s="355"/>
      <c r="J91" s="355"/>
    </row>
    <row r="92" spans="1:10" ht="12.75">
      <c r="A92" s="363">
        <v>91</v>
      </c>
      <c r="B92" s="362"/>
      <c r="C92" s="358"/>
      <c r="D92" s="358"/>
      <c r="E92" s="358"/>
      <c r="F92" s="358"/>
      <c r="G92" s="358"/>
      <c r="H92" s="362"/>
      <c r="I92" s="355"/>
      <c r="J92" s="355"/>
    </row>
    <row r="93" spans="1:10" ht="12.75">
      <c r="A93" s="363">
        <v>92</v>
      </c>
      <c r="B93" s="362"/>
      <c r="C93" s="358"/>
      <c r="D93" s="358"/>
      <c r="E93" s="358"/>
      <c r="F93" s="358"/>
      <c r="G93" s="358"/>
      <c r="H93" s="362"/>
      <c r="I93" s="355"/>
      <c r="J93" s="355"/>
    </row>
    <row r="94" spans="1:10" ht="12.75">
      <c r="A94" s="363">
        <v>93</v>
      </c>
      <c r="B94" s="362"/>
      <c r="C94" s="358"/>
      <c r="D94" s="358"/>
      <c r="E94" s="358"/>
      <c r="F94" s="358"/>
      <c r="G94" s="358"/>
      <c r="H94" s="362"/>
      <c r="I94" s="355"/>
      <c r="J94" s="355"/>
    </row>
    <row r="95" spans="1:10" ht="12.75">
      <c r="A95" s="363">
        <v>94</v>
      </c>
      <c r="B95" s="362"/>
      <c r="C95" s="358"/>
      <c r="D95" s="358"/>
      <c r="E95" s="358"/>
      <c r="F95" s="358"/>
      <c r="G95" s="358"/>
      <c r="H95" s="362"/>
      <c r="I95" s="355"/>
      <c r="J95" s="355"/>
    </row>
    <row r="96" spans="1:10" ht="12.75">
      <c r="A96" s="363">
        <v>95</v>
      </c>
      <c r="B96" s="362"/>
      <c r="C96" s="358"/>
      <c r="D96" s="358"/>
      <c r="E96" s="358"/>
      <c r="F96" s="358"/>
      <c r="G96" s="358"/>
      <c r="H96" s="362"/>
      <c r="I96" s="355"/>
      <c r="J96" s="355"/>
    </row>
    <row r="97" spans="1:10" ht="12.75">
      <c r="A97" s="363">
        <v>96</v>
      </c>
      <c r="B97" s="362"/>
      <c r="C97" s="358"/>
      <c r="D97" s="358"/>
      <c r="E97" s="358"/>
      <c r="F97" s="358"/>
      <c r="G97" s="358"/>
      <c r="H97" s="362"/>
      <c r="I97" s="355"/>
      <c r="J97" s="355"/>
    </row>
    <row r="98" spans="1:10" ht="12.75">
      <c r="A98" s="363">
        <v>97</v>
      </c>
      <c r="B98" s="362"/>
      <c r="C98" s="358"/>
      <c r="D98" s="358"/>
      <c r="E98" s="358"/>
      <c r="F98" s="358"/>
      <c r="G98" s="358"/>
      <c r="H98" s="362"/>
      <c r="I98" s="355"/>
      <c r="J98" s="355"/>
    </row>
    <row r="99" spans="1:10" ht="12.75">
      <c r="A99" s="363">
        <v>98</v>
      </c>
      <c r="B99" s="362"/>
      <c r="C99" s="358"/>
      <c r="D99" s="358"/>
      <c r="E99" s="358"/>
      <c r="F99" s="358"/>
      <c r="G99" s="358"/>
      <c r="H99" s="362"/>
      <c r="I99" s="355"/>
      <c r="J99" s="355"/>
    </row>
    <row r="100" spans="1:10" ht="12.75">
      <c r="A100" s="363">
        <v>99</v>
      </c>
      <c r="B100" s="362"/>
      <c r="C100" s="358"/>
      <c r="D100" s="358"/>
      <c r="E100" s="358"/>
      <c r="F100" s="358"/>
      <c r="G100" s="358"/>
      <c r="H100" s="362"/>
      <c r="I100" s="355"/>
      <c r="J100" s="355"/>
    </row>
    <row r="101" spans="1:10" ht="12.75">
      <c r="A101" s="363">
        <v>100</v>
      </c>
      <c r="B101" s="362"/>
      <c r="C101" s="358"/>
      <c r="D101" s="358"/>
      <c r="E101" s="358"/>
      <c r="F101" s="358"/>
      <c r="G101" s="358"/>
      <c r="H101" s="362"/>
      <c r="I101" s="355"/>
      <c r="J101" s="355"/>
    </row>
    <row r="102" spans="1:10" ht="12.75">
      <c r="A102" s="363">
        <v>101</v>
      </c>
      <c r="B102" s="362"/>
      <c r="C102" s="358"/>
      <c r="D102" s="358"/>
      <c r="E102" s="358"/>
      <c r="F102" s="358"/>
      <c r="G102" s="358"/>
      <c r="H102" s="362"/>
      <c r="I102" s="355"/>
      <c r="J102" s="355"/>
    </row>
    <row r="103" spans="1:10" ht="12.75">
      <c r="A103" s="363">
        <v>102</v>
      </c>
      <c r="B103" s="362"/>
      <c r="C103" s="358"/>
      <c r="D103" s="358"/>
      <c r="E103" s="358"/>
      <c r="F103" s="358"/>
      <c r="G103" s="358"/>
      <c r="H103" s="362"/>
      <c r="I103" s="355"/>
      <c r="J103" s="355"/>
    </row>
    <row r="104" spans="1:10" ht="12.75">
      <c r="A104" s="363">
        <v>103</v>
      </c>
      <c r="B104" s="362"/>
      <c r="C104" s="358"/>
      <c r="D104" s="358"/>
      <c r="E104" s="358"/>
      <c r="F104" s="358"/>
      <c r="G104" s="358"/>
      <c r="H104" s="362"/>
      <c r="I104" s="355"/>
      <c r="J104" s="355"/>
    </row>
    <row r="105" spans="1:10" ht="12.75">
      <c r="A105" s="363">
        <v>104</v>
      </c>
      <c r="B105" s="362"/>
      <c r="C105" s="358"/>
      <c r="D105" s="358"/>
      <c r="E105" s="358"/>
      <c r="F105" s="358"/>
      <c r="G105" s="358"/>
      <c r="H105" s="362"/>
      <c r="I105" s="355"/>
      <c r="J105" s="355"/>
    </row>
    <row r="106" spans="1:10" ht="12.75">
      <c r="A106" s="363">
        <v>105</v>
      </c>
      <c r="B106" s="362"/>
      <c r="C106" s="358"/>
      <c r="D106" s="358"/>
      <c r="E106" s="358"/>
      <c r="F106" s="358"/>
      <c r="G106" s="358"/>
      <c r="H106" s="362"/>
      <c r="I106" s="355"/>
      <c r="J106" s="355"/>
    </row>
    <row r="107" spans="1:10" ht="12.75">
      <c r="A107" s="363">
        <v>106</v>
      </c>
      <c r="B107" s="362"/>
      <c r="C107" s="358"/>
      <c r="D107" s="358"/>
      <c r="E107" s="358"/>
      <c r="F107" s="358"/>
      <c r="G107" s="358"/>
      <c r="H107" s="362"/>
      <c r="I107" s="355"/>
      <c r="J107" s="355"/>
    </row>
    <row r="108" spans="1:10" ht="12.75">
      <c r="A108" s="363">
        <v>107</v>
      </c>
      <c r="B108" s="362"/>
      <c r="C108" s="358"/>
      <c r="D108" s="358"/>
      <c r="E108" s="358"/>
      <c r="F108" s="358"/>
      <c r="G108" s="358"/>
      <c r="H108" s="362"/>
      <c r="I108" s="355"/>
      <c r="J108" s="355"/>
    </row>
    <row r="109" spans="1:10" ht="12.75">
      <c r="A109" s="363">
        <v>108</v>
      </c>
      <c r="B109" s="362"/>
      <c r="C109" s="358"/>
      <c r="D109" s="358"/>
      <c r="E109" s="358"/>
      <c r="F109" s="358"/>
      <c r="G109" s="358"/>
      <c r="H109" s="362"/>
      <c r="I109" s="355"/>
      <c r="J109" s="355"/>
    </row>
    <row r="110" spans="1:10" ht="12.75">
      <c r="A110" s="363">
        <v>109</v>
      </c>
      <c r="B110" s="362"/>
      <c r="C110" s="358"/>
      <c r="D110" s="358"/>
      <c r="E110" s="358"/>
      <c r="F110" s="358"/>
      <c r="G110" s="358"/>
      <c r="H110" s="362"/>
      <c r="I110" s="355"/>
      <c r="J110" s="355"/>
    </row>
    <row r="111" spans="1:10" ht="12.75">
      <c r="A111" s="363">
        <v>110</v>
      </c>
      <c r="B111" s="362"/>
      <c r="C111" s="358"/>
      <c r="D111" s="358"/>
      <c r="E111" s="358"/>
      <c r="F111" s="358"/>
      <c r="G111" s="358"/>
      <c r="H111" s="362"/>
      <c r="I111" s="355"/>
      <c r="J111" s="355"/>
    </row>
    <row r="112" spans="1:10" ht="12.75">
      <c r="A112" s="363">
        <v>111</v>
      </c>
      <c r="B112" s="362"/>
      <c r="C112" s="358"/>
      <c r="D112" s="358"/>
      <c r="E112" s="358"/>
      <c r="F112" s="358"/>
      <c r="G112" s="358"/>
      <c r="H112" s="362"/>
      <c r="I112" s="355"/>
      <c r="J112" s="355"/>
    </row>
    <row r="113" spans="1:10" ht="12.75">
      <c r="A113" s="363">
        <v>112</v>
      </c>
      <c r="B113" s="362"/>
      <c r="C113" s="358"/>
      <c r="D113" s="358"/>
      <c r="E113" s="358"/>
      <c r="F113" s="358"/>
      <c r="G113" s="358"/>
      <c r="H113" s="362"/>
      <c r="I113" s="355"/>
      <c r="J113" s="355"/>
    </row>
    <row r="114" spans="1:10" ht="12.75">
      <c r="A114" s="363">
        <v>113</v>
      </c>
      <c r="B114" s="362"/>
      <c r="C114" s="358"/>
      <c r="D114" s="358"/>
      <c r="E114" s="358"/>
      <c r="F114" s="358"/>
      <c r="G114" s="358"/>
      <c r="H114" s="362"/>
      <c r="I114" s="355"/>
      <c r="J114" s="355"/>
    </row>
    <row r="115" spans="1:10" ht="12.75">
      <c r="A115" s="363">
        <v>114</v>
      </c>
      <c r="B115" s="362"/>
      <c r="C115" s="358"/>
      <c r="D115" s="358"/>
      <c r="E115" s="358"/>
      <c r="F115" s="358"/>
      <c r="G115" s="358"/>
      <c r="H115" s="362"/>
      <c r="I115" s="355"/>
      <c r="J115" s="355"/>
    </row>
    <row r="116" spans="1:10" ht="12.75">
      <c r="A116" s="363">
        <v>115</v>
      </c>
      <c r="B116" s="362"/>
      <c r="C116" s="358"/>
      <c r="D116" s="358"/>
      <c r="E116" s="358"/>
      <c r="F116" s="358"/>
      <c r="G116" s="358"/>
      <c r="H116" s="362"/>
      <c r="I116" s="355"/>
      <c r="J116" s="355"/>
    </row>
    <row r="117" spans="1:10" ht="12.75">
      <c r="A117" s="363">
        <v>116</v>
      </c>
      <c r="B117" s="362"/>
      <c r="C117" s="358"/>
      <c r="D117" s="358"/>
      <c r="E117" s="358"/>
      <c r="F117" s="358"/>
      <c r="G117" s="358"/>
      <c r="H117" s="362"/>
      <c r="I117" s="355"/>
      <c r="J117" s="355"/>
    </row>
    <row r="118" spans="1:10" ht="12.75">
      <c r="A118" s="363">
        <v>117</v>
      </c>
      <c r="B118" s="362"/>
      <c r="C118" s="358"/>
      <c r="D118" s="358"/>
      <c r="E118" s="358"/>
      <c r="F118" s="358"/>
      <c r="G118" s="358"/>
      <c r="H118" s="362"/>
      <c r="I118" s="355"/>
      <c r="J118" s="355"/>
    </row>
    <row r="119" spans="1:10" ht="12.75">
      <c r="A119" s="363">
        <v>118</v>
      </c>
      <c r="B119" s="362"/>
      <c r="C119" s="358"/>
      <c r="D119" s="358"/>
      <c r="E119" s="358"/>
      <c r="F119" s="358"/>
      <c r="G119" s="358"/>
      <c r="H119" s="362"/>
      <c r="I119" s="355"/>
      <c r="J119" s="355"/>
    </row>
    <row r="120" spans="1:10" ht="12.75">
      <c r="A120" s="363">
        <v>119</v>
      </c>
      <c r="B120" s="362"/>
      <c r="C120" s="358"/>
      <c r="D120" s="358"/>
      <c r="E120" s="358"/>
      <c r="F120" s="358"/>
      <c r="G120" s="358"/>
      <c r="H120" s="362"/>
      <c r="I120" s="355"/>
      <c r="J120" s="355"/>
    </row>
    <row r="121" spans="1:10" ht="12.75">
      <c r="A121" s="363">
        <v>120</v>
      </c>
      <c r="B121" s="362"/>
      <c r="C121" s="358"/>
      <c r="D121" s="358"/>
      <c r="E121" s="358"/>
      <c r="F121" s="358"/>
      <c r="G121" s="358"/>
      <c r="H121" s="362"/>
      <c r="I121" s="355"/>
      <c r="J121" s="355"/>
    </row>
    <row r="122" spans="1:10" ht="12.75">
      <c r="A122" s="363">
        <v>121</v>
      </c>
      <c r="B122" s="362"/>
      <c r="C122" s="358"/>
      <c r="D122" s="358"/>
      <c r="E122" s="358"/>
      <c r="F122" s="358"/>
      <c r="G122" s="358"/>
      <c r="H122" s="362"/>
      <c r="I122" s="355"/>
      <c r="J122" s="355"/>
    </row>
    <row r="123" spans="1:10" ht="12.75">
      <c r="A123" s="363">
        <v>122</v>
      </c>
      <c r="B123" s="362"/>
      <c r="C123" s="358"/>
      <c r="D123" s="358"/>
      <c r="E123" s="358"/>
      <c r="F123" s="358"/>
      <c r="G123" s="358"/>
      <c r="H123" s="362"/>
      <c r="I123" s="355"/>
      <c r="J123" s="355"/>
    </row>
    <row r="124" spans="1:10" ht="12.75">
      <c r="A124" s="363">
        <v>123</v>
      </c>
      <c r="B124" s="362"/>
      <c r="C124" s="358"/>
      <c r="D124" s="358"/>
      <c r="E124" s="358"/>
      <c r="F124" s="358"/>
      <c r="G124" s="358"/>
      <c r="H124" s="362"/>
      <c r="I124" s="355"/>
      <c r="J124" s="355"/>
    </row>
    <row r="125" spans="1:10" ht="12.75">
      <c r="A125" s="363">
        <v>124</v>
      </c>
      <c r="B125" s="362"/>
      <c r="C125" s="358"/>
      <c r="D125" s="358"/>
      <c r="E125" s="358"/>
      <c r="F125" s="358"/>
      <c r="G125" s="358"/>
      <c r="H125" s="362"/>
      <c r="I125" s="355"/>
      <c r="J125" s="355"/>
    </row>
    <row r="126" spans="1:10" ht="12.75">
      <c r="A126" s="363">
        <v>125</v>
      </c>
      <c r="B126" s="362"/>
      <c r="C126" s="358"/>
      <c r="D126" s="358"/>
      <c r="E126" s="358"/>
      <c r="F126" s="358"/>
      <c r="G126" s="358"/>
      <c r="H126" s="362"/>
      <c r="I126" s="355"/>
      <c r="J126" s="355"/>
    </row>
    <row r="127" spans="1:10" ht="12.75">
      <c r="A127" s="363">
        <v>126</v>
      </c>
      <c r="B127" s="362"/>
      <c r="C127" s="358"/>
      <c r="D127" s="358"/>
      <c r="E127" s="358"/>
      <c r="F127" s="358"/>
      <c r="G127" s="358"/>
      <c r="H127" s="362"/>
      <c r="I127" s="355"/>
      <c r="J127" s="355"/>
    </row>
    <row r="128" spans="1:10" ht="12.75">
      <c r="A128" s="363">
        <v>127</v>
      </c>
      <c r="B128" s="362"/>
      <c r="C128" s="358"/>
      <c r="D128" s="358"/>
      <c r="E128" s="358"/>
      <c r="F128" s="358"/>
      <c r="G128" s="358"/>
      <c r="H128" s="362"/>
      <c r="I128" s="355"/>
      <c r="J128" s="355"/>
    </row>
    <row r="129" spans="1:10" ht="12.75">
      <c r="A129" s="363">
        <v>128</v>
      </c>
      <c r="B129" s="362"/>
      <c r="C129" s="358"/>
      <c r="D129" s="358"/>
      <c r="E129" s="358"/>
      <c r="F129" s="358"/>
      <c r="G129" s="358"/>
      <c r="H129" s="362"/>
      <c r="I129" s="355"/>
      <c r="J129" s="355"/>
    </row>
    <row r="130" spans="1:10" ht="12.75">
      <c r="A130" s="363">
        <v>129</v>
      </c>
      <c r="B130" s="362"/>
      <c r="C130" s="358"/>
      <c r="D130" s="358"/>
      <c r="E130" s="358"/>
      <c r="F130" s="358"/>
      <c r="G130" s="358"/>
      <c r="H130" s="362"/>
      <c r="I130" s="355"/>
      <c r="J130" s="355"/>
    </row>
    <row r="131" spans="1:10" ht="12.75">
      <c r="A131" s="363">
        <v>130</v>
      </c>
      <c r="B131" s="362"/>
      <c r="C131" s="358"/>
      <c r="D131" s="358"/>
      <c r="E131" s="358"/>
      <c r="F131" s="358"/>
      <c r="G131" s="358"/>
      <c r="H131" s="362"/>
      <c r="I131" s="355"/>
      <c r="J131" s="355"/>
    </row>
    <row r="132" spans="1:10" ht="12.75">
      <c r="A132" s="363">
        <v>131</v>
      </c>
      <c r="B132" s="362"/>
      <c r="C132" s="358"/>
      <c r="D132" s="358"/>
      <c r="E132" s="358"/>
      <c r="F132" s="358"/>
      <c r="G132" s="358"/>
      <c r="H132" s="362"/>
      <c r="I132" s="355"/>
      <c r="J132" s="355"/>
    </row>
    <row r="133" spans="1:10" ht="12.75">
      <c r="A133" s="363">
        <v>132</v>
      </c>
      <c r="B133" s="362"/>
      <c r="C133" s="358"/>
      <c r="D133" s="358"/>
      <c r="E133" s="358"/>
      <c r="F133" s="358"/>
      <c r="G133" s="358"/>
      <c r="H133" s="362"/>
      <c r="I133" s="355"/>
      <c r="J133" s="355"/>
    </row>
    <row r="134" spans="1:10" ht="12.75">
      <c r="A134" s="363">
        <v>133</v>
      </c>
      <c r="B134" s="362"/>
      <c r="C134" s="358"/>
      <c r="D134" s="358"/>
      <c r="E134" s="358"/>
      <c r="F134" s="358"/>
      <c r="G134" s="358"/>
      <c r="H134" s="362"/>
      <c r="I134" s="355"/>
      <c r="J134" s="355"/>
    </row>
    <row r="135" spans="1:10" ht="12.75">
      <c r="A135" s="363">
        <v>134</v>
      </c>
      <c r="B135" s="362"/>
      <c r="C135" s="358"/>
      <c r="D135" s="358"/>
      <c r="E135" s="358"/>
      <c r="F135" s="358"/>
      <c r="G135" s="358"/>
      <c r="H135" s="362"/>
      <c r="I135" s="355"/>
      <c r="J135" s="355"/>
    </row>
    <row r="136" spans="1:10" ht="12.75">
      <c r="A136" s="363">
        <v>135</v>
      </c>
      <c r="B136" s="362"/>
      <c r="C136" s="358"/>
      <c r="D136" s="358"/>
      <c r="E136" s="358"/>
      <c r="F136" s="358"/>
      <c r="G136" s="358"/>
      <c r="H136" s="362"/>
      <c r="I136" s="355"/>
      <c r="J136" s="355"/>
    </row>
    <row r="137" spans="1:10" ht="12.75">
      <c r="A137" s="363">
        <v>136</v>
      </c>
      <c r="B137" s="362"/>
      <c r="C137" s="358"/>
      <c r="D137" s="358"/>
      <c r="E137" s="358"/>
      <c r="F137" s="358"/>
      <c r="G137" s="358"/>
      <c r="H137" s="362"/>
      <c r="I137" s="355"/>
      <c r="J137" s="355"/>
    </row>
    <row r="138" spans="1:10" ht="12.75">
      <c r="A138" s="363">
        <v>137</v>
      </c>
      <c r="B138" s="362"/>
      <c r="C138" s="358"/>
      <c r="D138" s="358"/>
      <c r="E138" s="358"/>
      <c r="F138" s="358"/>
      <c r="G138" s="358"/>
      <c r="H138" s="362"/>
      <c r="I138" s="355"/>
      <c r="J138" s="355"/>
    </row>
    <row r="139" spans="1:10" ht="12.75">
      <c r="A139" s="363">
        <v>138</v>
      </c>
      <c r="B139" s="362"/>
      <c r="C139" s="358"/>
      <c r="D139" s="358"/>
      <c r="E139" s="358"/>
      <c r="F139" s="358"/>
      <c r="G139" s="358"/>
      <c r="H139" s="362"/>
      <c r="I139" s="355"/>
      <c r="J139" s="355"/>
    </row>
    <row r="140" spans="1:10" ht="12.75">
      <c r="A140" s="363">
        <v>139</v>
      </c>
      <c r="B140" s="362"/>
      <c r="C140" s="358"/>
      <c r="D140" s="358"/>
      <c r="E140" s="358"/>
      <c r="F140" s="358"/>
      <c r="G140" s="358"/>
      <c r="H140" s="362"/>
      <c r="I140" s="355"/>
      <c r="J140" s="355"/>
    </row>
    <row r="141" spans="1:10" ht="12.75">
      <c r="A141" s="363">
        <v>140</v>
      </c>
      <c r="B141" s="362"/>
      <c r="C141" s="358"/>
      <c r="D141" s="358"/>
      <c r="E141" s="358"/>
      <c r="F141" s="358"/>
      <c r="G141" s="358"/>
      <c r="H141" s="362"/>
      <c r="I141" s="355"/>
      <c r="J141" s="355"/>
    </row>
    <row r="142" spans="1:10" ht="12.75">
      <c r="A142" s="363">
        <v>141</v>
      </c>
      <c r="B142" s="362"/>
      <c r="C142" s="358"/>
      <c r="D142" s="358"/>
      <c r="E142" s="358"/>
      <c r="F142" s="358"/>
      <c r="G142" s="358"/>
      <c r="H142" s="362"/>
      <c r="I142" s="355"/>
      <c r="J142" s="355"/>
    </row>
    <row r="143" spans="1:10" ht="12.75">
      <c r="A143" s="363">
        <v>142</v>
      </c>
      <c r="B143" s="362"/>
      <c r="C143" s="358"/>
      <c r="D143" s="358"/>
      <c r="E143" s="358"/>
      <c r="F143" s="358"/>
      <c r="G143" s="358"/>
      <c r="H143" s="362"/>
      <c r="I143" s="355"/>
      <c r="J143" s="355"/>
    </row>
    <row r="144" spans="1:10" ht="12.75">
      <c r="A144" s="363">
        <v>143</v>
      </c>
      <c r="B144" s="362"/>
      <c r="C144" s="358"/>
      <c r="D144" s="358"/>
      <c r="E144" s="358"/>
      <c r="F144" s="358"/>
      <c r="G144" s="358"/>
      <c r="H144" s="362"/>
      <c r="I144" s="355"/>
      <c r="J144" s="355"/>
    </row>
    <row r="145" spans="1:10" ht="12.75">
      <c r="A145" s="363">
        <v>144</v>
      </c>
      <c r="B145" s="362"/>
      <c r="C145" s="358"/>
      <c r="D145" s="358"/>
      <c r="E145" s="358"/>
      <c r="F145" s="358"/>
      <c r="G145" s="358"/>
      <c r="H145" s="362"/>
      <c r="I145" s="355"/>
      <c r="J145" s="355"/>
    </row>
    <row r="146" spans="1:10" ht="12.75">
      <c r="A146" s="363">
        <v>145</v>
      </c>
      <c r="B146" s="362"/>
      <c r="C146" s="358"/>
      <c r="D146" s="358"/>
      <c r="E146" s="358"/>
      <c r="F146" s="358"/>
      <c r="G146" s="358"/>
      <c r="H146" s="362"/>
      <c r="I146" s="355"/>
      <c r="J146" s="355"/>
    </row>
    <row r="147" spans="1:10" ht="12.75">
      <c r="A147" s="363">
        <v>146</v>
      </c>
      <c r="B147" s="362"/>
      <c r="C147" s="358"/>
      <c r="D147" s="358"/>
      <c r="E147" s="358"/>
      <c r="F147" s="358"/>
      <c r="G147" s="358"/>
      <c r="H147" s="362"/>
      <c r="I147" s="355"/>
      <c r="J147" s="355"/>
    </row>
    <row r="148" spans="1:10" ht="12.75">
      <c r="A148" s="363">
        <v>147</v>
      </c>
      <c r="B148" s="362"/>
      <c r="C148" s="358"/>
      <c r="D148" s="358"/>
      <c r="E148" s="358"/>
      <c r="F148" s="358"/>
      <c r="G148" s="358"/>
      <c r="H148" s="362"/>
      <c r="I148" s="355"/>
      <c r="J148" s="355"/>
    </row>
    <row r="149" spans="1:10" ht="12.75">
      <c r="A149" s="363">
        <v>148</v>
      </c>
      <c r="B149" s="362"/>
      <c r="C149" s="358"/>
      <c r="D149" s="358"/>
      <c r="E149" s="358"/>
      <c r="F149" s="358"/>
      <c r="G149" s="358"/>
      <c r="H149" s="362"/>
      <c r="I149" s="355"/>
      <c r="J149" s="355"/>
    </row>
    <row r="150" spans="1:10" ht="12.75">
      <c r="A150" s="363">
        <v>149</v>
      </c>
      <c r="B150" s="362"/>
      <c r="C150" s="358"/>
      <c r="D150" s="358"/>
      <c r="E150" s="358"/>
      <c r="F150" s="358"/>
      <c r="G150" s="358"/>
      <c r="H150" s="362"/>
      <c r="I150" s="355"/>
      <c r="J150" s="355"/>
    </row>
    <row r="151" spans="1:10" ht="12.75">
      <c r="A151" s="363">
        <v>150</v>
      </c>
      <c r="B151" s="362"/>
      <c r="C151" s="358"/>
      <c r="D151" s="358"/>
      <c r="E151" s="358"/>
      <c r="F151" s="358"/>
      <c r="G151" s="358"/>
      <c r="H151" s="362"/>
      <c r="I151" s="355"/>
      <c r="J151" s="355"/>
    </row>
    <row r="152" spans="1:10" ht="12.75">
      <c r="A152" s="363">
        <v>151</v>
      </c>
      <c r="B152" s="362"/>
      <c r="C152" s="358"/>
      <c r="D152" s="358"/>
      <c r="E152" s="358"/>
      <c r="F152" s="358"/>
      <c r="G152" s="358"/>
      <c r="H152" s="362"/>
      <c r="I152" s="355"/>
      <c r="J152" s="355"/>
    </row>
    <row r="153" spans="1:10" ht="12.75">
      <c r="A153" s="363">
        <v>152</v>
      </c>
      <c r="B153" s="362"/>
      <c r="C153" s="358"/>
      <c r="D153" s="358"/>
      <c r="E153" s="358"/>
      <c r="F153" s="358"/>
      <c r="G153" s="358"/>
      <c r="H153" s="362"/>
      <c r="I153" s="355"/>
      <c r="J153" s="355"/>
    </row>
    <row r="154" spans="1:10" ht="12.75">
      <c r="A154" s="363">
        <v>153</v>
      </c>
      <c r="B154" s="362"/>
      <c r="C154" s="358"/>
      <c r="D154" s="358"/>
      <c r="E154" s="358"/>
      <c r="F154" s="358"/>
      <c r="G154" s="358"/>
      <c r="H154" s="362"/>
      <c r="I154" s="355"/>
      <c r="J154" s="355"/>
    </row>
    <row r="155" spans="1:10" ht="12.75">
      <c r="A155" s="363">
        <v>154</v>
      </c>
      <c r="B155" s="362"/>
      <c r="C155" s="358"/>
      <c r="D155" s="358"/>
      <c r="E155" s="358"/>
      <c r="F155" s="358"/>
      <c r="G155" s="358"/>
      <c r="H155" s="362"/>
      <c r="I155" s="355"/>
      <c r="J155" s="355"/>
    </row>
    <row r="156" spans="1:10" ht="12.75">
      <c r="A156" s="363">
        <v>155</v>
      </c>
      <c r="B156" s="362"/>
      <c r="C156" s="358"/>
      <c r="D156" s="358"/>
      <c r="E156" s="358"/>
      <c r="F156" s="358"/>
      <c r="G156" s="358"/>
      <c r="H156" s="362"/>
      <c r="I156" s="355"/>
      <c r="J156" s="355"/>
    </row>
    <row r="157" spans="1:10" ht="12.75">
      <c r="A157" s="363">
        <v>156</v>
      </c>
      <c r="B157" s="362"/>
      <c r="C157" s="358"/>
      <c r="D157" s="358"/>
      <c r="E157" s="358"/>
      <c r="F157" s="358"/>
      <c r="G157" s="358"/>
      <c r="H157" s="362"/>
      <c r="I157" s="355"/>
      <c r="J157" s="355"/>
    </row>
    <row r="158" spans="1:10" ht="12.75">
      <c r="A158" s="363">
        <v>157</v>
      </c>
      <c r="B158" s="362"/>
      <c r="C158" s="358"/>
      <c r="D158" s="358"/>
      <c r="E158" s="358"/>
      <c r="F158" s="358"/>
      <c r="G158" s="358"/>
      <c r="H158" s="362"/>
      <c r="I158" s="355"/>
      <c r="J158" s="355"/>
    </row>
    <row r="159" spans="1:10" ht="12.75">
      <c r="A159" s="363">
        <v>158</v>
      </c>
      <c r="B159" s="362"/>
      <c r="C159" s="358"/>
      <c r="D159" s="358"/>
      <c r="E159" s="358"/>
      <c r="F159" s="358"/>
      <c r="G159" s="358"/>
      <c r="H159" s="362"/>
      <c r="I159" s="355"/>
      <c r="J159" s="355"/>
    </row>
    <row r="160" spans="1:10" ht="12.75">
      <c r="A160" s="363">
        <v>159</v>
      </c>
      <c r="B160" s="362"/>
      <c r="C160" s="358"/>
      <c r="D160" s="358"/>
      <c r="E160" s="358"/>
      <c r="F160" s="358"/>
      <c r="G160" s="358"/>
      <c r="H160" s="362"/>
      <c r="I160" s="355"/>
      <c r="J160" s="355"/>
    </row>
    <row r="161" spans="1:10" ht="12.75">
      <c r="A161" s="363">
        <v>160</v>
      </c>
      <c r="B161" s="362"/>
      <c r="C161" s="358"/>
      <c r="D161" s="358"/>
      <c r="E161" s="358"/>
      <c r="F161" s="358"/>
      <c r="G161" s="358"/>
      <c r="H161" s="362"/>
      <c r="I161" s="355"/>
      <c r="J161" s="355"/>
    </row>
    <row r="162" spans="1:10" ht="12.75">
      <c r="A162" s="363">
        <v>161</v>
      </c>
      <c r="B162" s="362"/>
      <c r="C162" s="358"/>
      <c r="D162" s="358"/>
      <c r="E162" s="358"/>
      <c r="F162" s="358"/>
      <c r="G162" s="358"/>
      <c r="H162" s="362"/>
      <c r="I162" s="355"/>
      <c r="J162" s="355"/>
    </row>
    <row r="163" spans="1:10" ht="12.75">
      <c r="A163" s="363">
        <v>162</v>
      </c>
      <c r="B163" s="362"/>
      <c r="C163" s="358"/>
      <c r="D163" s="358"/>
      <c r="E163" s="358"/>
      <c r="F163" s="358"/>
      <c r="G163" s="358"/>
      <c r="H163" s="362"/>
      <c r="I163" s="355"/>
      <c r="J163" s="355"/>
    </row>
    <row r="164" spans="1:10" ht="12.75">
      <c r="A164" s="363">
        <v>163</v>
      </c>
      <c r="B164" s="362"/>
      <c r="C164" s="358"/>
      <c r="D164" s="358"/>
      <c r="E164" s="358"/>
      <c r="F164" s="358"/>
      <c r="G164" s="358"/>
      <c r="H164" s="362"/>
      <c r="I164" s="355"/>
      <c r="J164" s="355"/>
    </row>
    <row r="165" spans="1:10" ht="12.75">
      <c r="A165" s="363">
        <v>164</v>
      </c>
      <c r="B165" s="362"/>
      <c r="C165" s="358"/>
      <c r="D165" s="358"/>
      <c r="E165" s="358"/>
      <c r="F165" s="358"/>
      <c r="G165" s="358"/>
      <c r="H165" s="362"/>
      <c r="I165" s="355"/>
      <c r="J165" s="355"/>
    </row>
    <row r="166" spans="1:10" ht="12.75">
      <c r="A166" s="363">
        <v>165</v>
      </c>
      <c r="B166" s="362"/>
      <c r="C166" s="358"/>
      <c r="D166" s="358"/>
      <c r="E166" s="358"/>
      <c r="F166" s="358"/>
      <c r="G166" s="358"/>
      <c r="H166" s="362"/>
      <c r="I166" s="355"/>
      <c r="J166" s="355"/>
    </row>
    <row r="167" spans="1:10" ht="12.75">
      <c r="A167" s="363">
        <v>166</v>
      </c>
      <c r="B167" s="362"/>
      <c r="C167" s="358"/>
      <c r="D167" s="358"/>
      <c r="E167" s="358"/>
      <c r="F167" s="358"/>
      <c r="G167" s="358"/>
      <c r="H167" s="362"/>
      <c r="I167" s="355"/>
      <c r="J167" s="355"/>
    </row>
    <row r="168" spans="1:10" ht="12.75">
      <c r="A168" s="363">
        <v>167</v>
      </c>
      <c r="B168" s="362"/>
      <c r="C168" s="358"/>
      <c r="D168" s="358"/>
      <c r="E168" s="358"/>
      <c r="F168" s="358"/>
      <c r="G168" s="358"/>
      <c r="H168" s="362"/>
      <c r="I168" s="355"/>
      <c r="J168" s="355"/>
    </row>
    <row r="169" spans="1:10" ht="12.75">
      <c r="A169" s="363">
        <v>168</v>
      </c>
      <c r="B169" s="362"/>
      <c r="C169" s="358"/>
      <c r="D169" s="358"/>
      <c r="E169" s="358"/>
      <c r="F169" s="358"/>
      <c r="G169" s="358"/>
      <c r="H169" s="362"/>
      <c r="I169" s="355"/>
      <c r="J169" s="355"/>
    </row>
    <row r="170" spans="1:10" ht="12.75">
      <c r="A170" s="363">
        <v>169</v>
      </c>
      <c r="B170" s="362"/>
      <c r="C170" s="358"/>
      <c r="D170" s="358"/>
      <c r="E170" s="358"/>
      <c r="F170" s="358"/>
      <c r="G170" s="358"/>
      <c r="H170" s="362"/>
      <c r="I170" s="355"/>
      <c r="J170" s="355"/>
    </row>
    <row r="171" spans="1:10" ht="12.75">
      <c r="A171" s="363">
        <v>170</v>
      </c>
      <c r="B171" s="362"/>
      <c r="C171" s="358"/>
      <c r="D171" s="358"/>
      <c r="E171" s="358"/>
      <c r="F171" s="358"/>
      <c r="G171" s="358"/>
      <c r="H171" s="362"/>
      <c r="I171" s="355"/>
      <c r="J171" s="355"/>
    </row>
    <row r="172" spans="1:10" ht="12.75">
      <c r="A172" s="363">
        <v>171</v>
      </c>
      <c r="B172" s="362"/>
      <c r="C172" s="358"/>
      <c r="D172" s="358"/>
      <c r="E172" s="358"/>
      <c r="F172" s="358"/>
      <c r="G172" s="358"/>
      <c r="H172" s="362"/>
      <c r="I172" s="355"/>
      <c r="J172" s="355"/>
    </row>
    <row r="173" spans="1:10" ht="12.75">
      <c r="A173" s="363">
        <v>172</v>
      </c>
      <c r="B173" s="362"/>
      <c r="C173" s="358"/>
      <c r="D173" s="358"/>
      <c r="E173" s="358"/>
      <c r="F173" s="358"/>
      <c r="G173" s="358"/>
      <c r="H173" s="362"/>
      <c r="I173" s="355"/>
      <c r="J173" s="355"/>
    </row>
    <row r="174" spans="1:10" ht="12.75">
      <c r="A174" s="363">
        <v>173</v>
      </c>
      <c r="B174" s="362"/>
      <c r="C174" s="358"/>
      <c r="D174" s="358"/>
      <c r="E174" s="358"/>
      <c r="F174" s="358"/>
      <c r="G174" s="358"/>
      <c r="H174" s="362"/>
      <c r="I174" s="355"/>
      <c r="J174" s="355"/>
    </row>
    <row r="175" spans="1:10" ht="12.75">
      <c r="A175" s="363">
        <v>174</v>
      </c>
      <c r="B175" s="362"/>
      <c r="C175" s="358"/>
      <c r="D175" s="358"/>
      <c r="E175" s="358"/>
      <c r="F175" s="358"/>
      <c r="G175" s="358"/>
      <c r="H175" s="362"/>
      <c r="I175" s="355"/>
      <c r="J175" s="355"/>
    </row>
    <row r="176" spans="1:10" ht="12.75">
      <c r="A176" s="363">
        <v>175</v>
      </c>
      <c r="B176" s="362"/>
      <c r="C176" s="358"/>
      <c r="D176" s="358"/>
      <c r="E176" s="358"/>
      <c r="F176" s="358"/>
      <c r="G176" s="358"/>
      <c r="H176" s="362"/>
      <c r="I176" s="355"/>
      <c r="J176" s="355"/>
    </row>
    <row r="177" spans="1:10" ht="12.75">
      <c r="A177" s="363">
        <v>176</v>
      </c>
      <c r="B177" s="362"/>
      <c r="C177" s="358"/>
      <c r="D177" s="358"/>
      <c r="E177" s="358"/>
      <c r="F177" s="358"/>
      <c r="G177" s="358"/>
      <c r="H177" s="362"/>
      <c r="I177" s="355"/>
      <c r="J177" s="355"/>
    </row>
    <row r="178" spans="1:10" ht="12.75">
      <c r="A178" s="363">
        <v>177</v>
      </c>
      <c r="B178" s="362"/>
      <c r="C178" s="358"/>
      <c r="D178" s="358"/>
      <c r="E178" s="358"/>
      <c r="F178" s="358"/>
      <c r="G178" s="358"/>
      <c r="H178" s="362"/>
      <c r="I178" s="355"/>
      <c r="J178" s="355"/>
    </row>
    <row r="179" spans="1:10" ht="12.75">
      <c r="A179" s="363">
        <v>178</v>
      </c>
      <c r="B179" s="362"/>
      <c r="C179" s="358"/>
      <c r="D179" s="358"/>
      <c r="E179" s="358"/>
      <c r="F179" s="358"/>
      <c r="G179" s="358"/>
      <c r="H179" s="362"/>
      <c r="I179" s="355"/>
      <c r="J179" s="355"/>
    </row>
    <row r="180" spans="1:10" ht="12.75">
      <c r="A180" s="363">
        <v>179</v>
      </c>
      <c r="B180" s="362"/>
      <c r="C180" s="358"/>
      <c r="D180" s="358"/>
      <c r="E180" s="358"/>
      <c r="F180" s="358"/>
      <c r="G180" s="358"/>
      <c r="H180" s="362"/>
      <c r="I180" s="355"/>
      <c r="J180" s="355"/>
    </row>
    <row r="181" spans="1:10" ht="12.75">
      <c r="A181" s="363">
        <v>180</v>
      </c>
      <c r="B181" s="362"/>
      <c r="C181" s="358"/>
      <c r="D181" s="358"/>
      <c r="E181" s="358"/>
      <c r="F181" s="358"/>
      <c r="G181" s="358"/>
      <c r="H181" s="362"/>
      <c r="I181" s="355"/>
      <c r="J181" s="355"/>
    </row>
    <row r="182" spans="1:10" ht="12.75">
      <c r="A182" s="363">
        <v>181</v>
      </c>
      <c r="B182" s="362"/>
      <c r="C182" s="358"/>
      <c r="D182" s="358"/>
      <c r="E182" s="358"/>
      <c r="F182" s="358"/>
      <c r="G182" s="358"/>
      <c r="H182" s="362"/>
      <c r="I182" s="355"/>
      <c r="J182" s="355"/>
    </row>
    <row r="183" spans="1:10" ht="12.75">
      <c r="A183" s="363">
        <v>182</v>
      </c>
      <c r="B183" s="362"/>
      <c r="C183" s="358"/>
      <c r="D183" s="358"/>
      <c r="E183" s="358"/>
      <c r="F183" s="358"/>
      <c r="G183" s="358"/>
      <c r="H183" s="362"/>
      <c r="I183" s="355"/>
      <c r="J183" s="355"/>
    </row>
    <row r="184" spans="1:10" ht="12.75">
      <c r="A184" s="363">
        <v>183</v>
      </c>
      <c r="B184" s="362"/>
      <c r="C184" s="358"/>
      <c r="D184" s="358"/>
      <c r="E184" s="358"/>
      <c r="F184" s="358"/>
      <c r="G184" s="358"/>
      <c r="H184" s="362"/>
      <c r="I184" s="355"/>
      <c r="J184" s="355"/>
    </row>
    <row r="185" spans="1:10" ht="12.75">
      <c r="A185" s="363">
        <v>184</v>
      </c>
      <c r="B185" s="362"/>
      <c r="C185" s="358"/>
      <c r="D185" s="358"/>
      <c r="E185" s="358"/>
      <c r="F185" s="358"/>
      <c r="G185" s="358"/>
      <c r="H185" s="362"/>
      <c r="I185" s="355"/>
      <c r="J185" s="355"/>
    </row>
    <row r="186" spans="1:10" ht="12.75">
      <c r="A186" s="363">
        <v>185</v>
      </c>
      <c r="B186" s="362"/>
      <c r="C186" s="358"/>
      <c r="D186" s="358"/>
      <c r="E186" s="358"/>
      <c r="F186" s="358"/>
      <c r="G186" s="358"/>
      <c r="H186" s="362"/>
      <c r="I186" s="355"/>
      <c r="J186" s="355"/>
    </row>
    <row r="187" spans="1:10" ht="12.75">
      <c r="A187" s="363">
        <v>186</v>
      </c>
      <c r="B187" s="362"/>
      <c r="C187" s="358"/>
      <c r="D187" s="358"/>
      <c r="E187" s="358"/>
      <c r="F187" s="358"/>
      <c r="G187" s="358"/>
      <c r="H187" s="362"/>
      <c r="I187" s="355"/>
      <c r="J187" s="355"/>
    </row>
    <row r="188" spans="1:10" ht="12.75">
      <c r="A188" s="363">
        <v>187</v>
      </c>
      <c r="B188" s="362"/>
      <c r="C188" s="358"/>
      <c r="D188" s="358"/>
      <c r="E188" s="358"/>
      <c r="F188" s="358"/>
      <c r="G188" s="358"/>
      <c r="H188" s="362"/>
      <c r="I188" s="355"/>
      <c r="J188" s="355"/>
    </row>
    <row r="189" spans="1:10" ht="12.75">
      <c r="A189" s="363">
        <v>188</v>
      </c>
      <c r="B189" s="362"/>
      <c r="C189" s="358"/>
      <c r="D189" s="358"/>
      <c r="E189" s="358"/>
      <c r="F189" s="358"/>
      <c r="G189" s="358"/>
      <c r="H189" s="362"/>
      <c r="I189" s="355"/>
      <c r="J189" s="355"/>
    </row>
    <row r="190" spans="1:10" ht="12.75">
      <c r="A190" s="363">
        <v>189</v>
      </c>
      <c r="B190" s="362"/>
      <c r="C190" s="358"/>
      <c r="D190" s="358"/>
      <c r="E190" s="358"/>
      <c r="F190" s="358"/>
      <c r="G190" s="358"/>
      <c r="H190" s="362"/>
      <c r="I190" s="355"/>
      <c r="J190" s="355"/>
    </row>
    <row r="191" spans="1:10" ht="12.75">
      <c r="A191" s="363">
        <v>190</v>
      </c>
      <c r="B191" s="362"/>
      <c r="C191" s="358"/>
      <c r="D191" s="358"/>
      <c r="E191" s="358"/>
      <c r="F191" s="358"/>
      <c r="G191" s="358"/>
      <c r="H191" s="362"/>
      <c r="I191" s="355"/>
      <c r="J191" s="355"/>
    </row>
    <row r="192" spans="1:10" ht="12.75">
      <c r="A192" s="363">
        <v>191</v>
      </c>
      <c r="B192" s="362"/>
      <c r="C192" s="358"/>
      <c r="D192" s="358"/>
      <c r="E192" s="358"/>
      <c r="F192" s="358"/>
      <c r="G192" s="358"/>
      <c r="H192" s="362"/>
      <c r="I192" s="355"/>
      <c r="J192" s="355"/>
    </row>
    <row r="193" spans="1:10" ht="12.75">
      <c r="A193" s="363">
        <v>192</v>
      </c>
      <c r="B193" s="362"/>
      <c r="C193" s="358"/>
      <c r="D193" s="358"/>
      <c r="E193" s="358"/>
      <c r="F193" s="358"/>
      <c r="G193" s="358"/>
      <c r="H193" s="362"/>
      <c r="I193" s="355"/>
      <c r="J193" s="355"/>
    </row>
    <row r="194" spans="1:10" ht="12.75">
      <c r="A194" s="363">
        <v>193</v>
      </c>
      <c r="B194" s="362"/>
      <c r="C194" s="358"/>
      <c r="D194" s="358"/>
      <c r="E194" s="358"/>
      <c r="F194" s="358"/>
      <c r="G194" s="358"/>
      <c r="H194" s="362"/>
      <c r="I194" s="355"/>
      <c r="J194" s="355"/>
    </row>
    <row r="195" spans="1:10" ht="12.75">
      <c r="A195" s="363">
        <v>194</v>
      </c>
      <c r="B195" s="362"/>
      <c r="C195" s="358"/>
      <c r="D195" s="358"/>
      <c r="E195" s="358"/>
      <c r="F195" s="358"/>
      <c r="G195" s="358"/>
      <c r="H195" s="362"/>
      <c r="I195" s="355"/>
      <c r="J195" s="355"/>
    </row>
    <row r="196" spans="1:10" ht="12.75">
      <c r="A196" s="363">
        <v>195</v>
      </c>
      <c r="B196" s="362"/>
      <c r="C196" s="358"/>
      <c r="D196" s="358"/>
      <c r="E196" s="358"/>
      <c r="F196" s="358"/>
      <c r="G196" s="358"/>
      <c r="H196" s="362"/>
      <c r="I196" s="355"/>
      <c r="J196" s="355"/>
    </row>
    <row r="197" spans="1:10" ht="12.75">
      <c r="A197" s="363">
        <v>196</v>
      </c>
      <c r="B197" s="362"/>
      <c r="C197" s="358"/>
      <c r="D197" s="358"/>
      <c r="E197" s="358"/>
      <c r="F197" s="358"/>
      <c r="G197" s="358"/>
      <c r="H197" s="362"/>
      <c r="I197" s="355"/>
      <c r="J197" s="355"/>
    </row>
    <row r="198" spans="1:10" ht="12.75">
      <c r="A198" s="363">
        <v>197</v>
      </c>
      <c r="B198" s="362"/>
      <c r="C198" s="358"/>
      <c r="D198" s="358"/>
      <c r="E198" s="358"/>
      <c r="F198" s="358"/>
      <c r="G198" s="358"/>
      <c r="H198" s="362"/>
      <c r="I198" s="355"/>
      <c r="J198" s="355"/>
    </row>
    <row r="199" spans="1:10" ht="12.75">
      <c r="A199" s="363">
        <v>198</v>
      </c>
      <c r="B199" s="362"/>
      <c r="C199" s="358"/>
      <c r="D199" s="358"/>
      <c r="E199" s="358"/>
      <c r="F199" s="358"/>
      <c r="G199" s="358"/>
      <c r="H199" s="362"/>
      <c r="I199" s="355"/>
      <c r="J199" s="355"/>
    </row>
    <row r="200" spans="1:10" ht="12.75">
      <c r="A200" s="363">
        <v>199</v>
      </c>
      <c r="B200" s="362"/>
      <c r="C200" s="358"/>
      <c r="D200" s="358"/>
      <c r="E200" s="358"/>
      <c r="F200" s="358"/>
      <c r="G200" s="358"/>
      <c r="H200" s="362"/>
      <c r="I200" s="355"/>
      <c r="J200" s="355"/>
    </row>
    <row r="201" spans="1:10" ht="12.75">
      <c r="A201" s="363">
        <v>200</v>
      </c>
      <c r="B201" s="362"/>
      <c r="C201" s="358"/>
      <c r="D201" s="358"/>
      <c r="E201" s="358"/>
      <c r="F201" s="358"/>
      <c r="G201" s="358"/>
      <c r="H201" s="362"/>
      <c r="I201" s="355"/>
      <c r="J201" s="355"/>
    </row>
    <row r="202" spans="1:10" ht="12.75">
      <c r="A202" s="363">
        <v>201</v>
      </c>
      <c r="B202" s="362"/>
      <c r="C202" s="358"/>
      <c r="D202" s="358"/>
      <c r="E202" s="358"/>
      <c r="F202" s="358"/>
      <c r="G202" s="358"/>
      <c r="H202" s="362"/>
      <c r="I202" s="355"/>
      <c r="J202" s="355"/>
    </row>
    <row r="203" spans="1:10" ht="12.75">
      <c r="A203" s="363">
        <v>202</v>
      </c>
      <c r="B203" s="362"/>
      <c r="C203" s="358"/>
      <c r="D203" s="358"/>
      <c r="E203" s="358"/>
      <c r="F203" s="358"/>
      <c r="G203" s="358"/>
      <c r="H203" s="362"/>
      <c r="I203" s="355"/>
      <c r="J203" s="355"/>
    </row>
    <row r="204" spans="1:10" ht="12.75">
      <c r="A204" s="363">
        <v>203</v>
      </c>
      <c r="B204" s="362"/>
      <c r="C204" s="358"/>
      <c r="D204" s="358"/>
      <c r="E204" s="358"/>
      <c r="F204" s="358"/>
      <c r="G204" s="358"/>
      <c r="H204" s="362"/>
      <c r="I204" s="355"/>
      <c r="J204" s="355"/>
    </row>
    <row r="205" spans="1:10" ht="12.75">
      <c r="A205" s="363">
        <v>204</v>
      </c>
      <c r="B205" s="362"/>
      <c r="C205" s="358"/>
      <c r="D205" s="358"/>
      <c r="E205" s="358"/>
      <c r="F205" s="358"/>
      <c r="G205" s="358"/>
      <c r="H205" s="362"/>
      <c r="I205" s="355"/>
      <c r="J205" s="355"/>
    </row>
    <row r="206" spans="1:10" ht="12.75">
      <c r="A206" s="363">
        <v>205</v>
      </c>
      <c r="B206" s="362"/>
      <c r="C206" s="358"/>
      <c r="D206" s="358"/>
      <c r="E206" s="358"/>
      <c r="F206" s="358"/>
      <c r="G206" s="358"/>
      <c r="H206" s="362"/>
      <c r="I206" s="355"/>
      <c r="J206" s="355"/>
    </row>
    <row r="207" spans="1:10" ht="12.75">
      <c r="A207" s="363">
        <v>206</v>
      </c>
      <c r="B207" s="362"/>
      <c r="C207" s="358"/>
      <c r="D207" s="358"/>
      <c r="E207" s="358"/>
      <c r="F207" s="358"/>
      <c r="G207" s="358"/>
      <c r="H207" s="362"/>
      <c r="I207" s="355"/>
      <c r="J207" s="355"/>
    </row>
    <row r="208" spans="1:10" ht="12.75">
      <c r="A208" s="363">
        <v>207</v>
      </c>
      <c r="B208" s="362"/>
      <c r="C208" s="358"/>
      <c r="D208" s="358"/>
      <c r="E208" s="358"/>
      <c r="F208" s="358"/>
      <c r="G208" s="358"/>
      <c r="H208" s="362"/>
      <c r="I208" s="355"/>
      <c r="J208" s="355"/>
    </row>
    <row r="209" spans="1:10" ht="12.75">
      <c r="A209" s="363">
        <v>208</v>
      </c>
      <c r="B209" s="362"/>
      <c r="C209" s="358"/>
      <c r="D209" s="358"/>
      <c r="E209" s="358"/>
      <c r="F209" s="358"/>
      <c r="G209" s="358"/>
      <c r="H209" s="362"/>
      <c r="I209" s="355"/>
      <c r="J209" s="355"/>
    </row>
    <row r="210" spans="1:10" ht="12.75">
      <c r="A210" s="363">
        <v>209</v>
      </c>
      <c r="B210" s="362"/>
      <c r="C210" s="358"/>
      <c r="D210" s="358"/>
      <c r="E210" s="358"/>
      <c r="F210" s="358"/>
      <c r="G210" s="358"/>
      <c r="H210" s="362"/>
      <c r="I210" s="355"/>
      <c r="J210" s="355"/>
    </row>
    <row r="211" spans="1:10" ht="12.75">
      <c r="A211" s="363">
        <v>210</v>
      </c>
      <c r="B211" s="362"/>
      <c r="C211" s="358"/>
      <c r="D211" s="358"/>
      <c r="E211" s="358"/>
      <c r="F211" s="358"/>
      <c r="G211" s="358"/>
      <c r="H211" s="362"/>
      <c r="I211" s="355"/>
      <c r="J211" s="355"/>
    </row>
    <row r="212" spans="1:10" ht="12.75">
      <c r="A212" s="363">
        <v>211</v>
      </c>
      <c r="B212" s="362"/>
      <c r="C212" s="358"/>
      <c r="D212" s="358"/>
      <c r="E212" s="358"/>
      <c r="F212" s="358"/>
      <c r="G212" s="358"/>
      <c r="H212" s="362"/>
      <c r="I212" s="355"/>
      <c r="J212" s="355"/>
    </row>
    <row r="213" spans="1:10" ht="12.75">
      <c r="A213" s="363">
        <v>212</v>
      </c>
      <c r="B213" s="362"/>
      <c r="C213" s="358"/>
      <c r="D213" s="358"/>
      <c r="E213" s="358"/>
      <c r="F213" s="358"/>
      <c r="G213" s="358"/>
      <c r="H213" s="362"/>
      <c r="I213" s="355"/>
      <c r="J213" s="355"/>
    </row>
    <row r="214" spans="1:10" ht="12.75">
      <c r="A214" s="363">
        <v>213</v>
      </c>
      <c r="B214" s="362"/>
      <c r="C214" s="358"/>
      <c r="D214" s="358"/>
      <c r="E214" s="358"/>
      <c r="F214" s="358"/>
      <c r="G214" s="358"/>
      <c r="H214" s="362"/>
      <c r="I214" s="355"/>
      <c r="J214" s="355"/>
    </row>
    <row r="215" spans="1:10" ht="12.75">
      <c r="A215" s="363">
        <v>214</v>
      </c>
      <c r="B215" s="362"/>
      <c r="C215" s="358"/>
      <c r="D215" s="358"/>
      <c r="E215" s="358"/>
      <c r="F215" s="358"/>
      <c r="G215" s="358"/>
      <c r="H215" s="362"/>
      <c r="I215" s="355"/>
      <c r="J215" s="355"/>
    </row>
    <row r="216" spans="1:10" ht="12.75">
      <c r="A216" s="363">
        <v>215</v>
      </c>
      <c r="B216" s="362"/>
      <c r="C216" s="358"/>
      <c r="D216" s="358"/>
      <c r="E216" s="358"/>
      <c r="F216" s="358"/>
      <c r="G216" s="358"/>
      <c r="H216" s="362"/>
      <c r="I216" s="355"/>
      <c r="J216" s="355"/>
    </row>
    <row r="217" spans="1:10" ht="12.75">
      <c r="A217" s="363">
        <v>216</v>
      </c>
      <c r="B217" s="362"/>
      <c r="C217" s="358"/>
      <c r="D217" s="358"/>
      <c r="E217" s="358"/>
      <c r="F217" s="358"/>
      <c r="G217" s="358"/>
      <c r="H217" s="362"/>
      <c r="I217" s="355"/>
      <c r="J217" s="355"/>
    </row>
    <row r="218" spans="1:10" ht="12.75">
      <c r="A218" s="363">
        <v>217</v>
      </c>
      <c r="B218" s="362"/>
      <c r="C218" s="358"/>
      <c r="D218" s="358"/>
      <c r="E218" s="358"/>
      <c r="F218" s="358"/>
      <c r="G218" s="358"/>
      <c r="H218" s="362"/>
      <c r="I218" s="355"/>
      <c r="J218" s="355"/>
    </row>
    <row r="219" spans="1:10" ht="12.75">
      <c r="A219" s="363">
        <v>218</v>
      </c>
      <c r="B219" s="362"/>
      <c r="C219" s="358"/>
      <c r="D219" s="358"/>
      <c r="E219" s="358"/>
      <c r="F219" s="358"/>
      <c r="G219" s="358"/>
      <c r="H219" s="362"/>
      <c r="I219" s="355"/>
      <c r="J219" s="355"/>
    </row>
    <row r="220" spans="1:10" ht="12.75">
      <c r="A220" s="363">
        <v>219</v>
      </c>
      <c r="B220" s="362"/>
      <c r="C220" s="358"/>
      <c r="D220" s="358"/>
      <c r="E220" s="358"/>
      <c r="F220" s="358"/>
      <c r="G220" s="358"/>
      <c r="H220" s="362"/>
      <c r="I220" s="355"/>
      <c r="J220" s="355"/>
    </row>
    <row r="221" spans="1:10" ht="12.75">
      <c r="A221" s="363">
        <v>220</v>
      </c>
      <c r="B221" s="362"/>
      <c r="C221" s="358"/>
      <c r="D221" s="358"/>
      <c r="E221" s="358"/>
      <c r="F221" s="358"/>
      <c r="G221" s="358"/>
      <c r="H221" s="362"/>
      <c r="I221" s="355"/>
      <c r="J221" s="355"/>
    </row>
    <row r="222" spans="1:10" ht="12.75">
      <c r="A222" s="363">
        <v>221</v>
      </c>
      <c r="B222" s="362"/>
      <c r="C222" s="358"/>
      <c r="D222" s="358"/>
      <c r="E222" s="358"/>
      <c r="F222" s="358"/>
      <c r="G222" s="358"/>
      <c r="H222" s="362"/>
      <c r="I222" s="355"/>
      <c r="J222" s="355"/>
    </row>
    <row r="223" spans="1:10" ht="12.75">
      <c r="A223" s="363">
        <v>222</v>
      </c>
      <c r="B223" s="362"/>
      <c r="C223" s="358"/>
      <c r="D223" s="358"/>
      <c r="E223" s="358"/>
      <c r="F223" s="358"/>
      <c r="G223" s="358"/>
      <c r="H223" s="362"/>
      <c r="I223" s="355"/>
      <c r="J223" s="355"/>
    </row>
    <row r="224" spans="1:10" ht="12.75">
      <c r="A224" s="363">
        <v>223</v>
      </c>
      <c r="B224" s="362"/>
      <c r="C224" s="358"/>
      <c r="D224" s="358"/>
      <c r="E224" s="358"/>
      <c r="F224" s="358"/>
      <c r="G224" s="358"/>
      <c r="H224" s="362"/>
      <c r="I224" s="355"/>
      <c r="J224" s="355"/>
    </row>
    <row r="225" spans="1:10" ht="12.75">
      <c r="A225" s="363">
        <v>224</v>
      </c>
      <c r="B225" s="362"/>
      <c r="C225" s="358"/>
      <c r="D225" s="358"/>
      <c r="E225" s="358"/>
      <c r="F225" s="358"/>
      <c r="G225" s="358"/>
      <c r="H225" s="362"/>
      <c r="I225" s="355"/>
      <c r="J225" s="355"/>
    </row>
    <row r="226" spans="1:10" ht="12.75">
      <c r="A226" s="363">
        <v>225</v>
      </c>
      <c r="B226" s="362"/>
      <c r="C226" s="358"/>
      <c r="D226" s="358"/>
      <c r="E226" s="358"/>
      <c r="F226" s="358"/>
      <c r="G226" s="358"/>
      <c r="H226" s="362"/>
      <c r="I226" s="355"/>
      <c r="J226" s="355"/>
    </row>
    <row r="227" spans="1:10" ht="12.75">
      <c r="A227" s="363">
        <v>226</v>
      </c>
      <c r="B227" s="362"/>
      <c r="C227" s="358"/>
      <c r="D227" s="358"/>
      <c r="E227" s="358"/>
      <c r="F227" s="358"/>
      <c r="G227" s="358"/>
      <c r="H227" s="362"/>
      <c r="I227" s="355"/>
      <c r="J227" s="355"/>
    </row>
    <row r="228" spans="1:10" ht="12.75">
      <c r="A228" s="363">
        <v>227</v>
      </c>
      <c r="B228" s="362"/>
      <c r="C228" s="358"/>
      <c r="D228" s="358"/>
      <c r="E228" s="358"/>
      <c r="F228" s="358"/>
      <c r="G228" s="358"/>
      <c r="H228" s="362"/>
      <c r="I228" s="355"/>
      <c r="J228" s="355"/>
    </row>
    <row r="229" spans="1:10" ht="12.75">
      <c r="A229" s="363">
        <v>228</v>
      </c>
      <c r="B229" s="362"/>
      <c r="C229" s="358"/>
      <c r="D229" s="358"/>
      <c r="E229" s="358"/>
      <c r="F229" s="358"/>
      <c r="G229" s="358"/>
      <c r="H229" s="362"/>
      <c r="I229" s="355"/>
      <c r="J229" s="355"/>
    </row>
    <row r="230" spans="1:10" ht="12.75">
      <c r="A230" s="363">
        <v>229</v>
      </c>
      <c r="B230" s="362"/>
      <c r="C230" s="358"/>
      <c r="D230" s="358"/>
      <c r="E230" s="358"/>
      <c r="F230" s="358"/>
      <c r="G230" s="358"/>
      <c r="H230" s="362"/>
      <c r="I230" s="355"/>
      <c r="J230" s="355"/>
    </row>
    <row r="231" spans="1:10" ht="12.75">
      <c r="A231" s="363">
        <v>230</v>
      </c>
      <c r="B231" s="362"/>
      <c r="C231" s="358"/>
      <c r="D231" s="358"/>
      <c r="E231" s="358"/>
      <c r="F231" s="358"/>
      <c r="G231" s="358"/>
      <c r="H231" s="362"/>
      <c r="I231" s="355"/>
      <c r="J231" s="355"/>
    </row>
    <row r="232" spans="1:10" ht="12.75">
      <c r="A232" s="363">
        <v>231</v>
      </c>
      <c r="B232" s="362"/>
      <c r="C232" s="358"/>
      <c r="D232" s="358"/>
      <c r="E232" s="358"/>
      <c r="F232" s="358"/>
      <c r="G232" s="358"/>
      <c r="H232" s="362"/>
      <c r="I232" s="355"/>
      <c r="J232" s="355"/>
    </row>
    <row r="233" spans="1:10" ht="12.75">
      <c r="A233" s="363">
        <v>232</v>
      </c>
      <c r="B233" s="362"/>
      <c r="C233" s="358"/>
      <c r="D233" s="358"/>
      <c r="E233" s="358"/>
      <c r="F233" s="358"/>
      <c r="G233" s="358"/>
      <c r="H233" s="362"/>
      <c r="I233" s="355"/>
      <c r="J233" s="355"/>
    </row>
    <row r="234" spans="1:10" ht="12.75">
      <c r="A234" s="363">
        <v>233</v>
      </c>
      <c r="B234" s="362"/>
      <c r="C234" s="358"/>
      <c r="D234" s="358"/>
      <c r="E234" s="358"/>
      <c r="F234" s="358"/>
      <c r="G234" s="358"/>
      <c r="H234" s="362"/>
      <c r="I234" s="355"/>
      <c r="J234" s="355"/>
    </row>
    <row r="235" spans="1:10" ht="12.75">
      <c r="A235" s="363">
        <v>234</v>
      </c>
      <c r="B235" s="362"/>
      <c r="C235" s="358"/>
      <c r="D235" s="358"/>
      <c r="E235" s="358"/>
      <c r="F235" s="358"/>
      <c r="G235" s="358"/>
      <c r="H235" s="362"/>
      <c r="I235" s="355"/>
      <c r="J235" s="355"/>
    </row>
    <row r="236" spans="1:10" ht="12.75">
      <c r="A236" s="363">
        <v>235</v>
      </c>
      <c r="B236" s="362"/>
      <c r="C236" s="358"/>
      <c r="D236" s="358"/>
      <c r="E236" s="358"/>
      <c r="F236" s="358"/>
      <c r="G236" s="358"/>
      <c r="H236" s="362"/>
      <c r="I236" s="355"/>
      <c r="J236" s="355"/>
    </row>
    <row r="237" spans="1:10" ht="12.75">
      <c r="A237" s="363">
        <v>236</v>
      </c>
      <c r="B237" s="362"/>
      <c r="C237" s="358"/>
      <c r="D237" s="358"/>
      <c r="E237" s="358"/>
      <c r="F237" s="358"/>
      <c r="G237" s="358"/>
      <c r="H237" s="362"/>
      <c r="I237" s="355"/>
      <c r="J237" s="355"/>
    </row>
    <row r="238" spans="1:10" ht="12.75">
      <c r="A238" s="363">
        <v>237</v>
      </c>
      <c r="B238" s="362"/>
      <c r="C238" s="358"/>
      <c r="D238" s="358"/>
      <c r="E238" s="358"/>
      <c r="F238" s="358"/>
      <c r="G238" s="358"/>
      <c r="H238" s="362"/>
      <c r="I238" s="355"/>
      <c r="J238" s="355"/>
    </row>
    <row r="239" spans="1:10" ht="12.75">
      <c r="A239" s="363">
        <v>238</v>
      </c>
      <c r="B239" s="362"/>
      <c r="C239" s="358"/>
      <c r="D239" s="358"/>
      <c r="E239" s="358"/>
      <c r="F239" s="358"/>
      <c r="G239" s="358"/>
      <c r="H239" s="362"/>
      <c r="I239" s="355"/>
      <c r="J239" s="355"/>
    </row>
    <row r="240" spans="1:10" ht="12.75">
      <c r="A240" s="363">
        <v>239</v>
      </c>
      <c r="B240" s="362"/>
      <c r="C240" s="358"/>
      <c r="D240" s="358"/>
      <c r="E240" s="358"/>
      <c r="F240" s="358"/>
      <c r="G240" s="358"/>
      <c r="H240" s="362"/>
      <c r="I240" s="355"/>
      <c r="J240" s="355"/>
    </row>
    <row r="241" spans="1:10" ht="12.75">
      <c r="A241" s="363">
        <v>240</v>
      </c>
      <c r="B241" s="362"/>
      <c r="C241" s="358"/>
      <c r="D241" s="358"/>
      <c r="E241" s="358"/>
      <c r="F241" s="358"/>
      <c r="G241" s="358"/>
      <c r="H241" s="362"/>
      <c r="I241" s="355"/>
      <c r="J241" s="355"/>
    </row>
    <row r="242" spans="1:10" ht="12.75">
      <c r="A242" s="363">
        <v>241</v>
      </c>
      <c r="B242" s="362"/>
      <c r="C242" s="358"/>
      <c r="D242" s="358"/>
      <c r="E242" s="358"/>
      <c r="F242" s="358"/>
      <c r="G242" s="358"/>
      <c r="H242" s="362"/>
      <c r="I242" s="355"/>
      <c r="J242" s="355"/>
    </row>
    <row r="243" spans="1:10" ht="12.75">
      <c r="A243" s="363">
        <v>242</v>
      </c>
      <c r="B243" s="362"/>
      <c r="C243" s="358"/>
      <c r="D243" s="358"/>
      <c r="E243" s="358"/>
      <c r="F243" s="358"/>
      <c r="G243" s="358"/>
      <c r="H243" s="362"/>
      <c r="I243" s="355"/>
      <c r="J243" s="355"/>
    </row>
    <row r="244" spans="1:10" ht="12.75">
      <c r="A244" s="363">
        <v>243</v>
      </c>
      <c r="B244" s="362"/>
      <c r="C244" s="358"/>
      <c r="D244" s="358"/>
      <c r="E244" s="358"/>
      <c r="F244" s="358"/>
      <c r="G244" s="358"/>
      <c r="H244" s="362"/>
      <c r="I244" s="355"/>
      <c r="J244" s="355"/>
    </row>
    <row r="245" spans="1:10" ht="12.75">
      <c r="A245" s="363">
        <v>244</v>
      </c>
      <c r="B245" s="362"/>
      <c r="C245" s="358"/>
      <c r="D245" s="358"/>
      <c r="E245" s="358"/>
      <c r="F245" s="358"/>
      <c r="G245" s="358"/>
      <c r="H245" s="362"/>
      <c r="I245" s="355"/>
      <c r="J245" s="355"/>
    </row>
    <row r="246" spans="1:10" ht="12.75">
      <c r="A246" s="363">
        <v>245</v>
      </c>
      <c r="B246" s="362"/>
      <c r="C246" s="358"/>
      <c r="D246" s="358"/>
      <c r="E246" s="358"/>
      <c r="F246" s="358"/>
      <c r="G246" s="358"/>
      <c r="H246" s="362"/>
      <c r="I246" s="355"/>
      <c r="J246" s="355"/>
    </row>
    <row r="247" spans="1:10" ht="12.75">
      <c r="A247" s="363">
        <v>246</v>
      </c>
      <c r="B247" s="362"/>
      <c r="C247" s="358"/>
      <c r="D247" s="358"/>
      <c r="E247" s="358"/>
      <c r="F247" s="358"/>
      <c r="G247" s="358"/>
      <c r="H247" s="362"/>
      <c r="I247" s="355"/>
      <c r="J247" s="355"/>
    </row>
    <row r="248" spans="1:10" ht="12.75">
      <c r="A248" s="363">
        <v>247</v>
      </c>
      <c r="B248" s="362"/>
      <c r="C248" s="358"/>
      <c r="D248" s="358"/>
      <c r="E248" s="358"/>
      <c r="F248" s="358"/>
      <c r="G248" s="358"/>
      <c r="H248" s="362"/>
      <c r="I248" s="355"/>
      <c r="J248" s="355"/>
    </row>
    <row r="249" spans="1:10" ht="12.75">
      <c r="A249" s="363">
        <v>248</v>
      </c>
      <c r="B249" s="362"/>
      <c r="C249" s="358"/>
      <c r="D249" s="358"/>
      <c r="E249" s="358"/>
      <c r="F249" s="358"/>
      <c r="G249" s="358"/>
      <c r="H249" s="362"/>
      <c r="I249" s="355"/>
      <c r="J249" s="355"/>
    </row>
    <row r="250" spans="1:10" ht="12.75">
      <c r="A250" s="363">
        <v>249</v>
      </c>
      <c r="B250" s="362"/>
      <c r="C250" s="358"/>
      <c r="D250" s="358"/>
      <c r="E250" s="358"/>
      <c r="F250" s="358"/>
      <c r="G250" s="358"/>
      <c r="H250" s="362"/>
      <c r="I250" s="355"/>
      <c r="J250" s="355"/>
    </row>
    <row r="251" spans="1:10" ht="12.75">
      <c r="A251" s="363">
        <v>250</v>
      </c>
      <c r="B251" s="362"/>
      <c r="C251" s="358"/>
      <c r="D251" s="358"/>
      <c r="E251" s="358"/>
      <c r="F251" s="358"/>
      <c r="G251" s="358"/>
      <c r="H251" s="362"/>
      <c r="I251" s="355"/>
      <c r="J251" s="355"/>
    </row>
    <row r="252" spans="1:10" ht="12.75">
      <c r="A252" s="363">
        <v>251</v>
      </c>
      <c r="B252" s="362"/>
      <c r="C252" s="358"/>
      <c r="D252" s="358"/>
      <c r="E252" s="358"/>
      <c r="F252" s="358"/>
      <c r="G252" s="358"/>
      <c r="H252" s="362"/>
      <c r="I252" s="355"/>
      <c r="J252" s="355"/>
    </row>
    <row r="253" spans="1:10" ht="12.75">
      <c r="A253" s="363">
        <v>252</v>
      </c>
      <c r="B253" s="362"/>
      <c r="C253" s="358"/>
      <c r="D253" s="358"/>
      <c r="E253" s="358"/>
      <c r="F253" s="358"/>
      <c r="G253" s="358"/>
      <c r="H253" s="362"/>
      <c r="I253" s="355"/>
      <c r="J253" s="355"/>
    </row>
    <row r="254" spans="1:10" ht="12.75">
      <c r="A254" s="363">
        <v>253</v>
      </c>
      <c r="B254" s="362"/>
      <c r="C254" s="358"/>
      <c r="D254" s="358"/>
      <c r="E254" s="358"/>
      <c r="F254" s="358"/>
      <c r="G254" s="358"/>
      <c r="H254" s="362"/>
      <c r="I254" s="355"/>
      <c r="J254" s="355"/>
    </row>
    <row r="255" spans="1:10" ht="12.75">
      <c r="A255" s="363">
        <v>254</v>
      </c>
      <c r="B255" s="362"/>
      <c r="C255" s="358"/>
      <c r="D255" s="358"/>
      <c r="E255" s="358"/>
      <c r="F255" s="358"/>
      <c r="G255" s="358"/>
      <c r="H255" s="362"/>
      <c r="I255" s="355"/>
      <c r="J255" s="355"/>
    </row>
    <row r="256" spans="1:10" ht="12.75">
      <c r="A256" s="363">
        <v>255</v>
      </c>
      <c r="B256" s="362"/>
      <c r="C256" s="358"/>
      <c r="D256" s="358"/>
      <c r="E256" s="358"/>
      <c r="F256" s="358"/>
      <c r="G256" s="358"/>
      <c r="H256" s="362"/>
      <c r="I256" s="355"/>
      <c r="J256" s="355"/>
    </row>
    <row r="257" spans="1:10" ht="12.75">
      <c r="A257" s="363">
        <v>256</v>
      </c>
      <c r="B257" s="362"/>
      <c r="C257" s="358"/>
      <c r="D257" s="358"/>
      <c r="E257" s="358"/>
      <c r="F257" s="358"/>
      <c r="G257" s="358"/>
      <c r="H257" s="362"/>
      <c r="I257" s="355"/>
      <c r="J257" s="355"/>
    </row>
    <row r="258" spans="1:10" ht="12.75">
      <c r="A258" s="363">
        <v>257</v>
      </c>
      <c r="B258" s="362"/>
      <c r="C258" s="358"/>
      <c r="D258" s="358"/>
      <c r="E258" s="358"/>
      <c r="F258" s="358"/>
      <c r="G258" s="358"/>
      <c r="H258" s="362"/>
      <c r="I258" s="355"/>
      <c r="J258" s="355"/>
    </row>
    <row r="259" spans="1:10" ht="12.75">
      <c r="A259" s="363">
        <v>258</v>
      </c>
      <c r="B259" s="362"/>
      <c r="C259" s="358"/>
      <c r="D259" s="358"/>
      <c r="E259" s="358"/>
      <c r="F259" s="358"/>
      <c r="G259" s="358"/>
      <c r="H259" s="362"/>
      <c r="I259" s="355"/>
      <c r="J259" s="355"/>
    </row>
    <row r="260" spans="1:10" ht="12.75">
      <c r="A260" s="363">
        <v>259</v>
      </c>
      <c r="B260" s="362"/>
      <c r="C260" s="358"/>
      <c r="D260" s="358"/>
      <c r="E260" s="358"/>
      <c r="F260" s="358"/>
      <c r="G260" s="358"/>
      <c r="H260" s="362"/>
      <c r="I260" s="355"/>
      <c r="J260" s="355"/>
    </row>
    <row r="261" spans="1:10" ht="12.75">
      <c r="A261" s="363">
        <v>260</v>
      </c>
      <c r="B261" s="362"/>
      <c r="C261" s="358"/>
      <c r="D261" s="358"/>
      <c r="E261" s="358"/>
      <c r="F261" s="358"/>
      <c r="G261" s="358"/>
      <c r="H261" s="362"/>
      <c r="I261" s="355"/>
      <c r="J261" s="355"/>
    </row>
    <row r="262" spans="1:10" ht="12.75">
      <c r="A262" s="363">
        <v>261</v>
      </c>
      <c r="B262" s="362"/>
      <c r="C262" s="358"/>
      <c r="D262" s="358"/>
      <c r="E262" s="358"/>
      <c r="F262" s="358"/>
      <c r="G262" s="358"/>
      <c r="H262" s="362"/>
      <c r="I262" s="355"/>
      <c r="J262" s="355"/>
    </row>
    <row r="263" spans="1:10" ht="12.75">
      <c r="A263" s="363">
        <v>262</v>
      </c>
      <c r="B263" s="362"/>
      <c r="C263" s="358"/>
      <c r="D263" s="358"/>
      <c r="E263" s="358"/>
      <c r="F263" s="358"/>
      <c r="G263" s="358"/>
      <c r="H263" s="362"/>
      <c r="I263" s="355"/>
      <c r="J263" s="355"/>
    </row>
    <row r="264" spans="1:10" ht="12.75">
      <c r="A264" s="363">
        <v>263</v>
      </c>
      <c r="B264" s="362"/>
      <c r="C264" s="358"/>
      <c r="D264" s="358"/>
      <c r="E264" s="358"/>
      <c r="F264" s="358"/>
      <c r="G264" s="358"/>
      <c r="H264" s="362"/>
      <c r="I264" s="355"/>
      <c r="J264" s="355"/>
    </row>
    <row r="265" spans="1:10" ht="12.75">
      <c r="A265" s="363">
        <v>264</v>
      </c>
      <c r="B265" s="362"/>
      <c r="C265" s="358"/>
      <c r="D265" s="358"/>
      <c r="E265" s="358"/>
      <c r="F265" s="358"/>
      <c r="G265" s="358"/>
      <c r="H265" s="362"/>
      <c r="I265" s="355"/>
      <c r="J265" s="355"/>
    </row>
    <row r="266" spans="1:10" ht="12.75">
      <c r="A266" s="363">
        <v>265</v>
      </c>
      <c r="B266" s="362"/>
      <c r="C266" s="358"/>
      <c r="D266" s="358"/>
      <c r="E266" s="358"/>
      <c r="F266" s="358"/>
      <c r="G266" s="358"/>
      <c r="H266" s="362"/>
      <c r="I266" s="355"/>
      <c r="J266" s="355"/>
    </row>
    <row r="267" spans="1:10" ht="12.75">
      <c r="A267" s="363">
        <v>266</v>
      </c>
      <c r="B267" s="362"/>
      <c r="C267" s="358"/>
      <c r="D267" s="358"/>
      <c r="E267" s="358"/>
      <c r="F267" s="358"/>
      <c r="G267" s="358"/>
      <c r="H267" s="362"/>
      <c r="I267" s="355"/>
      <c r="J267" s="355"/>
    </row>
    <row r="268" spans="1:10" ht="12.75">
      <c r="A268" s="363">
        <v>267</v>
      </c>
      <c r="B268" s="362"/>
      <c r="C268" s="358"/>
      <c r="D268" s="358"/>
      <c r="E268" s="358"/>
      <c r="F268" s="358"/>
      <c r="G268" s="358"/>
      <c r="H268" s="362"/>
      <c r="I268" s="355"/>
      <c r="J268" s="355"/>
    </row>
    <row r="269" spans="1:10" ht="12.75">
      <c r="A269" s="363">
        <v>268</v>
      </c>
      <c r="B269" s="362"/>
      <c r="C269" s="358"/>
      <c r="D269" s="358"/>
      <c r="E269" s="358"/>
      <c r="F269" s="358"/>
      <c r="G269" s="358"/>
      <c r="H269" s="362"/>
      <c r="I269" s="355"/>
      <c r="J269" s="355"/>
    </row>
    <row r="270" spans="1:10" ht="12.75">
      <c r="A270" s="363">
        <v>269</v>
      </c>
      <c r="B270" s="362"/>
      <c r="C270" s="358"/>
      <c r="D270" s="358"/>
      <c r="E270" s="358"/>
      <c r="F270" s="358"/>
      <c r="G270" s="358"/>
      <c r="H270" s="362"/>
      <c r="I270" s="355"/>
      <c r="J270" s="355"/>
    </row>
    <row r="271" spans="1:10" ht="12.75">
      <c r="A271" s="363">
        <v>270</v>
      </c>
      <c r="B271" s="362"/>
      <c r="C271" s="358"/>
      <c r="D271" s="358"/>
      <c r="E271" s="358"/>
      <c r="F271" s="358"/>
      <c r="G271" s="358"/>
      <c r="H271" s="362"/>
      <c r="I271" s="355"/>
      <c r="J271" s="355"/>
    </row>
    <row r="272" spans="1:10" ht="12.75">
      <c r="A272" s="363">
        <v>271</v>
      </c>
      <c r="B272" s="362"/>
      <c r="C272" s="358"/>
      <c r="D272" s="358"/>
      <c r="E272" s="358"/>
      <c r="F272" s="358"/>
      <c r="G272" s="358"/>
      <c r="H272" s="362"/>
      <c r="I272" s="355"/>
      <c r="J272" s="355"/>
    </row>
    <row r="273" spans="1:10" ht="12.75">
      <c r="A273" s="363">
        <v>272</v>
      </c>
      <c r="B273" s="362"/>
      <c r="C273" s="358"/>
      <c r="D273" s="358"/>
      <c r="E273" s="358"/>
      <c r="F273" s="358"/>
      <c r="G273" s="358"/>
      <c r="H273" s="362"/>
      <c r="I273" s="355"/>
      <c r="J273" s="355"/>
    </row>
    <row r="274" spans="1:10" ht="12.75">
      <c r="A274" s="363">
        <v>273</v>
      </c>
      <c r="B274" s="362"/>
      <c r="C274" s="358"/>
      <c r="D274" s="358"/>
      <c r="E274" s="358"/>
      <c r="F274" s="358"/>
      <c r="G274" s="358"/>
      <c r="H274" s="362"/>
      <c r="I274" s="355"/>
      <c r="J274" s="355"/>
    </row>
    <row r="275" spans="1:10" ht="12.75">
      <c r="A275" s="363">
        <v>274</v>
      </c>
      <c r="B275" s="362"/>
      <c r="C275" s="358"/>
      <c r="D275" s="358"/>
      <c r="E275" s="358"/>
      <c r="F275" s="358"/>
      <c r="G275" s="358"/>
      <c r="H275" s="362"/>
      <c r="I275" s="355"/>
      <c r="J275" s="355"/>
    </row>
    <row r="276" spans="1:10" ht="12.75">
      <c r="A276" s="363">
        <v>275</v>
      </c>
      <c r="B276" s="362"/>
      <c r="C276" s="358"/>
      <c r="D276" s="358"/>
      <c r="E276" s="358"/>
      <c r="F276" s="358"/>
      <c r="G276" s="358"/>
      <c r="H276" s="362"/>
      <c r="I276" s="355"/>
      <c r="J276" s="355"/>
    </row>
    <row r="277" spans="1:10" ht="12.75">
      <c r="A277" s="363">
        <v>276</v>
      </c>
      <c r="B277" s="362"/>
      <c r="C277" s="358"/>
      <c r="D277" s="358"/>
      <c r="E277" s="358"/>
      <c r="F277" s="358"/>
      <c r="G277" s="358"/>
      <c r="H277" s="362"/>
      <c r="I277" s="355"/>
      <c r="J277" s="355"/>
    </row>
    <row r="278" spans="1:10" ht="12.75">
      <c r="A278" s="363">
        <v>277</v>
      </c>
      <c r="B278" s="362"/>
      <c r="C278" s="358"/>
      <c r="D278" s="358"/>
      <c r="E278" s="358"/>
      <c r="F278" s="358"/>
      <c r="G278" s="358"/>
      <c r="H278" s="362"/>
      <c r="I278" s="355"/>
      <c r="J278" s="355"/>
    </row>
    <row r="279" spans="1:10" ht="12.75">
      <c r="A279" s="363">
        <v>278</v>
      </c>
      <c r="B279" s="362"/>
      <c r="C279" s="358"/>
      <c r="D279" s="358"/>
      <c r="E279" s="358"/>
      <c r="F279" s="358"/>
      <c r="G279" s="358"/>
      <c r="H279" s="362"/>
      <c r="I279" s="355"/>
      <c r="J279" s="355"/>
    </row>
    <row r="280" spans="1:10" ht="12.75">
      <c r="A280" s="363">
        <v>279</v>
      </c>
      <c r="B280" s="362"/>
      <c r="C280" s="358"/>
      <c r="D280" s="358"/>
      <c r="E280" s="358"/>
      <c r="F280" s="358"/>
      <c r="G280" s="358"/>
      <c r="H280" s="362"/>
      <c r="I280" s="355"/>
      <c r="J280" s="355"/>
    </row>
    <row r="281" spans="1:10" ht="12.75">
      <c r="A281" s="363">
        <v>280</v>
      </c>
      <c r="B281" s="362"/>
      <c r="C281" s="358"/>
      <c r="D281" s="358"/>
      <c r="E281" s="358"/>
      <c r="F281" s="358"/>
      <c r="G281" s="358"/>
      <c r="H281" s="362"/>
      <c r="I281" s="355"/>
      <c r="J281" s="355"/>
    </row>
    <row r="282" spans="1:10" ht="12.75">
      <c r="A282" s="363">
        <v>281</v>
      </c>
      <c r="B282" s="362"/>
      <c r="C282" s="358"/>
      <c r="D282" s="358"/>
      <c r="E282" s="358"/>
      <c r="F282" s="358"/>
      <c r="G282" s="358"/>
      <c r="H282" s="362"/>
      <c r="I282" s="355"/>
      <c r="J282" s="355"/>
    </row>
    <row r="283" spans="1:10" ht="12.75">
      <c r="A283" s="363">
        <v>282</v>
      </c>
      <c r="B283" s="362"/>
      <c r="C283" s="358"/>
      <c r="D283" s="358"/>
      <c r="E283" s="358"/>
      <c r="F283" s="358"/>
      <c r="G283" s="358"/>
      <c r="H283" s="362"/>
      <c r="I283" s="355"/>
      <c r="J283" s="355"/>
    </row>
    <row r="284" spans="1:10" ht="12.75">
      <c r="A284" s="363">
        <v>283</v>
      </c>
      <c r="B284" s="362"/>
      <c r="C284" s="358"/>
      <c r="D284" s="358"/>
      <c r="E284" s="358"/>
      <c r="F284" s="358"/>
      <c r="G284" s="358"/>
      <c r="H284" s="362"/>
      <c r="I284" s="355"/>
      <c r="J284" s="355"/>
    </row>
    <row r="285" spans="1:10" ht="12.75">
      <c r="A285" s="363">
        <v>284</v>
      </c>
      <c r="B285" s="362"/>
      <c r="C285" s="358"/>
      <c r="D285" s="358"/>
      <c r="E285" s="358"/>
      <c r="F285" s="358"/>
      <c r="G285" s="358"/>
      <c r="H285" s="362"/>
      <c r="I285" s="355"/>
      <c r="J285" s="355"/>
    </row>
    <row r="286" spans="1:10" ht="12.75">
      <c r="A286" s="363">
        <v>285</v>
      </c>
      <c r="B286" s="362"/>
      <c r="C286" s="358"/>
      <c r="D286" s="358"/>
      <c r="E286" s="358"/>
      <c r="F286" s="358"/>
      <c r="G286" s="358"/>
      <c r="H286" s="362"/>
      <c r="I286" s="355"/>
      <c r="J286" s="355"/>
    </row>
    <row r="287" spans="1:10" ht="12.75">
      <c r="A287" s="363">
        <v>286</v>
      </c>
      <c r="B287" s="362"/>
      <c r="C287" s="358"/>
      <c r="D287" s="358"/>
      <c r="E287" s="358"/>
      <c r="F287" s="358"/>
      <c r="G287" s="358"/>
      <c r="H287" s="362"/>
      <c r="I287" s="355"/>
      <c r="J287" s="355"/>
    </row>
    <row r="288" spans="1:10" ht="12.75">
      <c r="A288" s="363">
        <v>287</v>
      </c>
      <c r="B288" s="362"/>
      <c r="C288" s="358"/>
      <c r="D288" s="358"/>
      <c r="E288" s="358"/>
      <c r="F288" s="358"/>
      <c r="G288" s="358"/>
      <c r="H288" s="362"/>
      <c r="I288" s="355"/>
      <c r="J288" s="355"/>
    </row>
    <row r="289" spans="1:10" ht="12.75">
      <c r="A289" s="363">
        <v>288</v>
      </c>
      <c r="B289" s="362"/>
      <c r="C289" s="358"/>
      <c r="D289" s="358"/>
      <c r="E289" s="358"/>
      <c r="F289" s="358"/>
      <c r="G289" s="358"/>
      <c r="H289" s="362"/>
      <c r="I289" s="355"/>
      <c r="J289" s="355"/>
    </row>
    <row r="290" spans="1:10" ht="12.75">
      <c r="A290" s="363">
        <v>289</v>
      </c>
      <c r="B290" s="362"/>
      <c r="C290" s="358"/>
      <c r="D290" s="358"/>
      <c r="E290" s="358"/>
      <c r="F290" s="358"/>
      <c r="G290" s="358"/>
      <c r="H290" s="362"/>
      <c r="I290" s="355"/>
      <c r="J290" s="355"/>
    </row>
    <row r="291" spans="1:10" ht="12.75">
      <c r="A291" s="363">
        <v>290</v>
      </c>
      <c r="B291" s="362"/>
      <c r="C291" s="358"/>
      <c r="D291" s="358"/>
      <c r="E291" s="358"/>
      <c r="F291" s="358"/>
      <c r="G291" s="358"/>
      <c r="H291" s="362"/>
      <c r="I291" s="355"/>
      <c r="J291" s="355"/>
    </row>
    <row r="292" spans="1:10" ht="12.75">
      <c r="A292" s="363">
        <v>291</v>
      </c>
      <c r="B292" s="362"/>
      <c r="C292" s="358"/>
      <c r="D292" s="358"/>
      <c r="E292" s="358"/>
      <c r="F292" s="358"/>
      <c r="G292" s="358"/>
      <c r="H292" s="362"/>
      <c r="I292" s="355"/>
      <c r="J292" s="355"/>
    </row>
    <row r="293" spans="1:10" ht="12.75">
      <c r="A293" s="363">
        <v>292</v>
      </c>
      <c r="B293" s="362"/>
      <c r="C293" s="358"/>
      <c r="D293" s="358"/>
      <c r="E293" s="358"/>
      <c r="F293" s="358"/>
      <c r="G293" s="358"/>
      <c r="H293" s="362"/>
      <c r="I293" s="355"/>
      <c r="J293" s="355"/>
    </row>
    <row r="294" spans="1:10" ht="12.75">
      <c r="A294" s="363">
        <v>293</v>
      </c>
      <c r="B294" s="362"/>
      <c r="C294" s="358"/>
      <c r="D294" s="358"/>
      <c r="E294" s="358"/>
      <c r="F294" s="358"/>
      <c r="G294" s="358"/>
      <c r="H294" s="362"/>
      <c r="I294" s="355"/>
      <c r="J294" s="355"/>
    </row>
    <row r="295" spans="1:10" ht="12.75">
      <c r="A295" s="363">
        <v>294</v>
      </c>
      <c r="B295" s="362"/>
      <c r="C295" s="358"/>
      <c r="D295" s="358"/>
      <c r="E295" s="358"/>
      <c r="F295" s="358"/>
      <c r="G295" s="358"/>
      <c r="H295" s="362"/>
      <c r="I295" s="355"/>
      <c r="J295" s="355"/>
    </row>
    <row r="296" spans="1:10" ht="12.75">
      <c r="A296" s="363">
        <v>295</v>
      </c>
      <c r="B296" s="362"/>
      <c r="C296" s="358"/>
      <c r="D296" s="358"/>
      <c r="E296" s="358"/>
      <c r="F296" s="358"/>
      <c r="G296" s="358"/>
      <c r="H296" s="362"/>
      <c r="I296" s="355"/>
      <c r="J296" s="355"/>
    </row>
    <row r="297" spans="1:10" ht="12.75">
      <c r="A297" s="363">
        <v>296</v>
      </c>
      <c r="B297" s="362"/>
      <c r="C297" s="358"/>
      <c r="D297" s="358"/>
      <c r="E297" s="358"/>
      <c r="F297" s="358"/>
      <c r="G297" s="358"/>
      <c r="H297" s="362"/>
      <c r="I297" s="355"/>
      <c r="J297" s="355"/>
    </row>
    <row r="298" spans="1:10" ht="12.75">
      <c r="A298" s="363">
        <v>297</v>
      </c>
      <c r="B298" s="362"/>
      <c r="C298" s="358"/>
      <c r="D298" s="358"/>
      <c r="E298" s="358"/>
      <c r="F298" s="358"/>
      <c r="G298" s="358"/>
      <c r="H298" s="362"/>
      <c r="I298" s="355"/>
      <c r="J298" s="355"/>
    </row>
    <row r="299" spans="1:10" ht="12.75">
      <c r="A299" s="363">
        <v>298</v>
      </c>
      <c r="B299" s="362"/>
      <c r="C299" s="358"/>
      <c r="D299" s="358"/>
      <c r="E299" s="358"/>
      <c r="F299" s="358"/>
      <c r="G299" s="358"/>
      <c r="H299" s="362"/>
      <c r="I299" s="355"/>
      <c r="J299" s="355"/>
    </row>
    <row r="300" spans="1:10" ht="12.75">
      <c r="A300" s="363">
        <v>299</v>
      </c>
      <c r="B300" s="362"/>
      <c r="C300" s="358"/>
      <c r="D300" s="358"/>
      <c r="E300" s="358"/>
      <c r="F300" s="358"/>
      <c r="G300" s="358"/>
      <c r="H300" s="362"/>
      <c r="I300" s="355"/>
      <c r="J300" s="355"/>
    </row>
    <row r="301" spans="1:10" ht="12.75">
      <c r="A301" s="363">
        <v>300</v>
      </c>
      <c r="B301" s="362"/>
      <c r="C301" s="358"/>
      <c r="D301" s="358"/>
      <c r="E301" s="358"/>
      <c r="F301" s="358"/>
      <c r="G301" s="358"/>
      <c r="H301" s="362"/>
      <c r="I301" s="355"/>
      <c r="J301" s="355"/>
    </row>
    <row r="302" spans="1:10" ht="12.75">
      <c r="A302" s="363">
        <v>301</v>
      </c>
      <c r="B302" s="362"/>
      <c r="C302" s="358"/>
      <c r="D302" s="358"/>
      <c r="E302" s="358"/>
      <c r="F302" s="358"/>
      <c r="G302" s="358"/>
      <c r="H302" s="362"/>
      <c r="I302" s="355"/>
      <c r="J302" s="355"/>
    </row>
    <row r="303" spans="1:10" ht="12.75">
      <c r="A303" s="363">
        <v>302</v>
      </c>
      <c r="B303" s="362"/>
      <c r="C303" s="358"/>
      <c r="D303" s="358"/>
      <c r="E303" s="358"/>
      <c r="F303" s="358"/>
      <c r="G303" s="358"/>
      <c r="H303" s="362"/>
      <c r="I303" s="355"/>
      <c r="J303" s="355"/>
    </row>
    <row r="304" spans="1:10" ht="12.75">
      <c r="A304" s="363">
        <v>303</v>
      </c>
      <c r="B304" s="362"/>
      <c r="C304" s="358"/>
      <c r="D304" s="358"/>
      <c r="E304" s="358"/>
      <c r="F304" s="358"/>
      <c r="G304" s="358"/>
      <c r="H304" s="362"/>
      <c r="I304" s="355"/>
      <c r="J304" s="355"/>
    </row>
    <row r="305" spans="1:10" ht="12.75">
      <c r="A305" s="363">
        <v>304</v>
      </c>
      <c r="B305" s="362"/>
      <c r="C305" s="358"/>
      <c r="D305" s="358"/>
      <c r="E305" s="358"/>
      <c r="F305" s="358"/>
      <c r="G305" s="358"/>
      <c r="H305" s="362"/>
      <c r="I305" s="355"/>
      <c r="J305" s="355"/>
    </row>
    <row r="306" spans="1:10" ht="12.75">
      <c r="A306" s="363">
        <v>305</v>
      </c>
      <c r="B306" s="362"/>
      <c r="C306" s="358"/>
      <c r="D306" s="358"/>
      <c r="E306" s="358"/>
      <c r="F306" s="358"/>
      <c r="G306" s="358"/>
      <c r="H306" s="362"/>
      <c r="I306" s="355"/>
      <c r="J306" s="355"/>
    </row>
    <row r="307" spans="1:10" ht="12.75">
      <c r="A307" s="363">
        <v>306</v>
      </c>
      <c r="B307" s="362"/>
      <c r="C307" s="358"/>
      <c r="D307" s="358"/>
      <c r="E307" s="358"/>
      <c r="F307" s="358"/>
      <c r="G307" s="358"/>
      <c r="H307" s="362"/>
      <c r="I307" s="355"/>
      <c r="J307" s="355"/>
    </row>
    <row r="308" spans="1:10" ht="12.75">
      <c r="A308" s="363">
        <v>307</v>
      </c>
      <c r="B308" s="362"/>
      <c r="C308" s="358"/>
      <c r="D308" s="358"/>
      <c r="E308" s="358"/>
      <c r="F308" s="358"/>
      <c r="G308" s="358"/>
      <c r="H308" s="362"/>
      <c r="I308" s="355"/>
      <c r="J308" s="355"/>
    </row>
    <row r="309" spans="1:10" ht="12.75">
      <c r="A309" s="363">
        <v>308</v>
      </c>
      <c r="B309" s="362"/>
      <c r="C309" s="358"/>
      <c r="D309" s="358"/>
      <c r="E309" s="358"/>
      <c r="F309" s="358"/>
      <c r="G309" s="358"/>
      <c r="H309" s="362"/>
      <c r="I309" s="355"/>
      <c r="J309" s="355"/>
    </row>
    <row r="310" spans="1:10" ht="12.75">
      <c r="A310" s="363">
        <v>309</v>
      </c>
      <c r="B310" s="362"/>
      <c r="C310" s="358"/>
      <c r="D310" s="358"/>
      <c r="E310" s="358"/>
      <c r="F310" s="358"/>
      <c r="G310" s="358"/>
      <c r="H310" s="362"/>
      <c r="I310" s="355"/>
      <c r="J310" s="355"/>
    </row>
    <row r="311" spans="1:10" ht="12.75">
      <c r="A311" s="363">
        <v>310</v>
      </c>
      <c r="B311" s="362"/>
      <c r="C311" s="358"/>
      <c r="D311" s="358"/>
      <c r="E311" s="358"/>
      <c r="F311" s="358"/>
      <c r="G311" s="358"/>
      <c r="H311" s="362"/>
      <c r="I311" s="355"/>
      <c r="J311" s="355"/>
    </row>
    <row r="312" spans="1:10" ht="12.75">
      <c r="A312" s="363">
        <v>311</v>
      </c>
      <c r="B312" s="362"/>
      <c r="C312" s="358"/>
      <c r="D312" s="358"/>
      <c r="E312" s="358"/>
      <c r="F312" s="358"/>
      <c r="G312" s="358"/>
      <c r="H312" s="362"/>
      <c r="I312" s="355"/>
      <c r="J312" s="355"/>
    </row>
    <row r="313" spans="1:10" ht="12.75">
      <c r="A313" s="363">
        <v>312</v>
      </c>
      <c r="B313" s="362"/>
      <c r="C313" s="358"/>
      <c r="D313" s="358"/>
      <c r="E313" s="358"/>
      <c r="F313" s="358"/>
      <c r="G313" s="358"/>
      <c r="H313" s="362"/>
      <c r="I313" s="355"/>
      <c r="J313" s="355"/>
    </row>
    <row r="314" spans="1:10" ht="12.75">
      <c r="A314" s="363">
        <v>313</v>
      </c>
      <c r="B314" s="362"/>
      <c r="C314" s="358"/>
      <c r="D314" s="358"/>
      <c r="E314" s="358"/>
      <c r="F314" s="358"/>
      <c r="G314" s="358"/>
      <c r="H314" s="362"/>
      <c r="I314" s="355"/>
      <c r="J314" s="355"/>
    </row>
    <row r="315" spans="1:10" ht="12.75">
      <c r="A315" s="363">
        <v>314</v>
      </c>
      <c r="B315" s="362"/>
      <c r="C315" s="358"/>
      <c r="D315" s="358"/>
      <c r="E315" s="358"/>
      <c r="F315" s="358"/>
      <c r="G315" s="358"/>
      <c r="H315" s="362"/>
      <c r="I315" s="355"/>
      <c r="J315" s="355"/>
    </row>
    <row r="316" spans="1:10" ht="12.75">
      <c r="A316" s="363">
        <v>315</v>
      </c>
      <c r="B316" s="362"/>
      <c r="C316" s="358"/>
      <c r="D316" s="358"/>
      <c r="E316" s="358"/>
      <c r="F316" s="358"/>
      <c r="G316" s="358"/>
      <c r="H316" s="362"/>
      <c r="I316" s="355"/>
      <c r="J316" s="355"/>
    </row>
    <row r="317" spans="1:10" ht="12.75">
      <c r="A317" s="363">
        <v>316</v>
      </c>
      <c r="B317" s="362"/>
      <c r="C317" s="358"/>
      <c r="D317" s="358"/>
      <c r="E317" s="358"/>
      <c r="F317" s="358"/>
      <c r="G317" s="358"/>
      <c r="H317" s="362"/>
      <c r="I317" s="355"/>
      <c r="J317" s="355"/>
    </row>
    <row r="318" spans="1:10" ht="12.75">
      <c r="A318" s="363">
        <v>317</v>
      </c>
      <c r="B318" s="362"/>
      <c r="C318" s="358"/>
      <c r="D318" s="358"/>
      <c r="E318" s="358"/>
      <c r="F318" s="358"/>
      <c r="G318" s="358"/>
      <c r="H318" s="362"/>
      <c r="I318" s="355"/>
      <c r="J318" s="355"/>
    </row>
    <row r="319" spans="1:10" ht="12.75">
      <c r="A319" s="363">
        <v>318</v>
      </c>
      <c r="B319" s="362"/>
      <c r="C319" s="358"/>
      <c r="D319" s="358"/>
      <c r="E319" s="358"/>
      <c r="F319" s="358"/>
      <c r="G319" s="358"/>
      <c r="H319" s="362"/>
      <c r="I319" s="355"/>
      <c r="J319" s="355"/>
    </row>
    <row r="320" spans="1:10" ht="12.75">
      <c r="A320" s="363">
        <v>319</v>
      </c>
      <c r="B320" s="362"/>
      <c r="C320" s="358"/>
      <c r="D320" s="358"/>
      <c r="E320" s="358"/>
      <c r="F320" s="358"/>
      <c r="G320" s="358"/>
      <c r="H320" s="362"/>
      <c r="I320" s="355"/>
      <c r="J320" s="355"/>
    </row>
    <row r="321" spans="1:10" ht="12.75">
      <c r="A321" s="363">
        <v>320</v>
      </c>
      <c r="B321" s="362"/>
      <c r="C321" s="358"/>
      <c r="D321" s="358"/>
      <c r="E321" s="358"/>
      <c r="F321" s="358"/>
      <c r="G321" s="358"/>
      <c r="H321" s="362"/>
      <c r="I321" s="355"/>
      <c r="J321" s="355"/>
    </row>
    <row r="322" spans="1:10" ht="12.75">
      <c r="A322" s="363">
        <v>321</v>
      </c>
      <c r="B322" s="362"/>
      <c r="C322" s="358"/>
      <c r="D322" s="358"/>
      <c r="E322" s="358"/>
      <c r="F322" s="358"/>
      <c r="G322" s="358"/>
      <c r="H322" s="362"/>
      <c r="I322" s="355"/>
      <c r="J322" s="355"/>
    </row>
    <row r="323" spans="1:10" ht="12.75">
      <c r="A323" s="363">
        <v>322</v>
      </c>
      <c r="B323" s="362"/>
      <c r="C323" s="358"/>
      <c r="D323" s="358"/>
      <c r="E323" s="358"/>
      <c r="F323" s="358"/>
      <c r="G323" s="358"/>
      <c r="H323" s="362"/>
      <c r="I323" s="355"/>
      <c r="J323" s="355"/>
    </row>
    <row r="324" spans="1:10" ht="12.75">
      <c r="A324" s="363">
        <v>323</v>
      </c>
      <c r="B324" s="362"/>
      <c r="C324" s="358"/>
      <c r="D324" s="358"/>
      <c r="E324" s="358"/>
      <c r="F324" s="358"/>
      <c r="G324" s="358"/>
      <c r="H324" s="362"/>
      <c r="I324" s="355"/>
      <c r="J324" s="355"/>
    </row>
    <row r="325" spans="1:10" ht="12.75">
      <c r="A325" s="363">
        <v>324</v>
      </c>
      <c r="B325" s="362"/>
      <c r="C325" s="358"/>
      <c r="D325" s="358"/>
      <c r="E325" s="358"/>
      <c r="F325" s="358"/>
      <c r="G325" s="358"/>
      <c r="H325" s="362"/>
      <c r="I325" s="355"/>
      <c r="J325" s="355"/>
    </row>
    <row r="326" spans="1:10" ht="12.75">
      <c r="A326" s="363">
        <v>325</v>
      </c>
      <c r="B326" s="362"/>
      <c r="C326" s="358"/>
      <c r="D326" s="358"/>
      <c r="E326" s="358"/>
      <c r="F326" s="358"/>
      <c r="G326" s="358"/>
      <c r="H326" s="362"/>
      <c r="I326" s="355"/>
      <c r="J326" s="355"/>
    </row>
    <row r="327" spans="1:10" ht="12.75">
      <c r="A327" s="363">
        <v>326</v>
      </c>
      <c r="B327" s="362"/>
      <c r="C327" s="358"/>
      <c r="D327" s="358"/>
      <c r="E327" s="358"/>
      <c r="F327" s="358"/>
      <c r="G327" s="358"/>
      <c r="H327" s="362"/>
      <c r="I327" s="355"/>
      <c r="J327" s="355"/>
    </row>
    <row r="328" spans="1:10" ht="12.75">
      <c r="A328" s="363">
        <v>327</v>
      </c>
      <c r="B328" s="362"/>
      <c r="C328" s="358"/>
      <c r="D328" s="358"/>
      <c r="E328" s="358"/>
      <c r="F328" s="358"/>
      <c r="G328" s="358"/>
      <c r="H328" s="362"/>
      <c r="I328" s="355"/>
      <c r="J328" s="355"/>
    </row>
    <row r="329" spans="1:10" ht="12.75">
      <c r="A329" s="363">
        <v>328</v>
      </c>
      <c r="B329" s="362"/>
      <c r="C329" s="358"/>
      <c r="D329" s="358"/>
      <c r="E329" s="358"/>
      <c r="F329" s="358"/>
      <c r="G329" s="358"/>
      <c r="H329" s="362"/>
      <c r="I329" s="355"/>
      <c r="J329" s="355"/>
    </row>
    <row r="330" spans="1:10" ht="12.75">
      <c r="A330" s="363">
        <v>329</v>
      </c>
      <c r="B330" s="362"/>
      <c r="C330" s="358"/>
      <c r="D330" s="358"/>
      <c r="E330" s="358"/>
      <c r="F330" s="358"/>
      <c r="G330" s="358"/>
      <c r="H330" s="362"/>
      <c r="I330" s="355"/>
      <c r="J330" s="355"/>
    </row>
    <row r="331" spans="1:10" ht="12.75">
      <c r="A331" s="363">
        <v>330</v>
      </c>
      <c r="B331" s="362"/>
      <c r="C331" s="358"/>
      <c r="D331" s="358"/>
      <c r="E331" s="358"/>
      <c r="F331" s="358"/>
      <c r="G331" s="358"/>
      <c r="H331" s="362"/>
      <c r="I331" s="355"/>
      <c r="J331" s="355"/>
    </row>
    <row r="332" spans="1:10" ht="12.75">
      <c r="A332" s="363">
        <v>331</v>
      </c>
      <c r="B332" s="362"/>
      <c r="C332" s="358"/>
      <c r="D332" s="358"/>
      <c r="E332" s="358"/>
      <c r="F332" s="358"/>
      <c r="G332" s="358"/>
      <c r="H332" s="362"/>
      <c r="I332" s="355"/>
      <c r="J332" s="355"/>
    </row>
    <row r="333" spans="1:10" ht="12.75">
      <c r="A333" s="363">
        <v>332</v>
      </c>
      <c r="B333" s="362"/>
      <c r="C333" s="358"/>
      <c r="D333" s="358"/>
      <c r="E333" s="358"/>
      <c r="F333" s="358"/>
      <c r="G333" s="358"/>
      <c r="H333" s="362"/>
      <c r="I333" s="355"/>
      <c r="J333" s="355"/>
    </row>
    <row r="334" spans="1:10" ht="12.75">
      <c r="A334" s="363">
        <v>333</v>
      </c>
      <c r="B334" s="362"/>
      <c r="C334" s="358"/>
      <c r="D334" s="358"/>
      <c r="E334" s="358"/>
      <c r="F334" s="358"/>
      <c r="G334" s="358"/>
      <c r="H334" s="362"/>
      <c r="I334" s="355"/>
      <c r="J334" s="355"/>
    </row>
    <row r="335" spans="1:10" ht="12.75">
      <c r="A335" s="363">
        <v>334</v>
      </c>
      <c r="B335" s="362"/>
      <c r="C335" s="358"/>
      <c r="D335" s="358"/>
      <c r="E335" s="358"/>
      <c r="F335" s="358"/>
      <c r="G335" s="358"/>
      <c r="H335" s="362"/>
      <c r="I335" s="355"/>
      <c r="J335" s="355"/>
    </row>
    <row r="336" spans="1:10" ht="12.75">
      <c r="A336" s="363">
        <v>335</v>
      </c>
      <c r="B336" s="362"/>
      <c r="C336" s="358"/>
      <c r="D336" s="358"/>
      <c r="E336" s="358"/>
      <c r="F336" s="358"/>
      <c r="G336" s="358"/>
      <c r="H336" s="362"/>
      <c r="I336" s="355"/>
      <c r="J336" s="355"/>
    </row>
    <row r="337" spans="1:10" ht="12.75">
      <c r="A337" s="363">
        <v>336</v>
      </c>
      <c r="B337" s="362"/>
      <c r="C337" s="358"/>
      <c r="D337" s="358"/>
      <c r="E337" s="358"/>
      <c r="F337" s="358"/>
      <c r="G337" s="358"/>
      <c r="H337" s="362"/>
      <c r="I337" s="355"/>
      <c r="J337" s="355"/>
    </row>
    <row r="338" spans="1:10" ht="12.75">
      <c r="A338" s="363">
        <v>337</v>
      </c>
      <c r="B338" s="362"/>
      <c r="C338" s="358"/>
      <c r="D338" s="358"/>
      <c r="E338" s="358"/>
      <c r="F338" s="358"/>
      <c r="G338" s="358"/>
      <c r="H338" s="362"/>
      <c r="I338" s="355"/>
      <c r="J338" s="355"/>
    </row>
    <row r="339" spans="1:10" ht="12.75">
      <c r="A339" s="363">
        <v>338</v>
      </c>
      <c r="B339" s="362"/>
      <c r="C339" s="358"/>
      <c r="D339" s="358"/>
      <c r="E339" s="358"/>
      <c r="F339" s="358"/>
      <c r="G339" s="358"/>
      <c r="H339" s="362"/>
      <c r="I339" s="355"/>
      <c r="J339" s="355"/>
    </row>
    <row r="340" spans="1:10" ht="12.75">
      <c r="A340" s="363">
        <v>339</v>
      </c>
      <c r="B340" s="362"/>
      <c r="C340" s="358"/>
      <c r="D340" s="358"/>
      <c r="E340" s="358"/>
      <c r="F340" s="358"/>
      <c r="G340" s="358"/>
      <c r="H340" s="362"/>
      <c r="I340" s="355"/>
      <c r="J340" s="355"/>
    </row>
    <row r="341" spans="1:10" ht="12.75">
      <c r="A341" s="363">
        <v>340</v>
      </c>
      <c r="B341" s="362"/>
      <c r="C341" s="358"/>
      <c r="D341" s="358"/>
      <c r="E341" s="358"/>
      <c r="F341" s="358"/>
      <c r="G341" s="358"/>
      <c r="H341" s="362"/>
      <c r="I341" s="355"/>
      <c r="J341" s="355"/>
    </row>
    <row r="342" spans="1:10" ht="12.75">
      <c r="A342" s="363">
        <v>341</v>
      </c>
      <c r="B342" s="362"/>
      <c r="C342" s="358"/>
      <c r="D342" s="358"/>
      <c r="E342" s="358"/>
      <c r="F342" s="358"/>
      <c r="G342" s="358"/>
      <c r="H342" s="362"/>
      <c r="I342" s="355"/>
      <c r="J342" s="355"/>
    </row>
    <row r="343" spans="1:10" ht="12.75">
      <c r="A343" s="363">
        <v>342</v>
      </c>
      <c r="B343" s="362"/>
      <c r="C343" s="358"/>
      <c r="D343" s="358"/>
      <c r="E343" s="358"/>
      <c r="F343" s="358"/>
      <c r="G343" s="358"/>
      <c r="H343" s="362"/>
      <c r="I343" s="355"/>
      <c r="J343" s="355"/>
    </row>
    <row r="344" spans="1:10" ht="12.75">
      <c r="A344" s="363">
        <v>343</v>
      </c>
      <c r="B344" s="362"/>
      <c r="C344" s="358"/>
      <c r="D344" s="358"/>
      <c r="E344" s="358"/>
      <c r="F344" s="358"/>
      <c r="G344" s="358"/>
      <c r="H344" s="362"/>
      <c r="I344" s="355"/>
      <c r="J344" s="355"/>
    </row>
    <row r="345" spans="1:10" ht="12.75">
      <c r="A345" s="363">
        <v>344</v>
      </c>
      <c r="B345" s="362"/>
      <c r="C345" s="358"/>
      <c r="D345" s="358"/>
      <c r="E345" s="358"/>
      <c r="F345" s="358"/>
      <c r="G345" s="358"/>
      <c r="H345" s="362"/>
      <c r="I345" s="355"/>
      <c r="J345" s="355"/>
    </row>
    <row r="346" spans="1:10" ht="12.75">
      <c r="A346" s="363">
        <v>345</v>
      </c>
      <c r="B346" s="362"/>
      <c r="C346" s="358"/>
      <c r="D346" s="358"/>
      <c r="E346" s="358"/>
      <c r="F346" s="358"/>
      <c r="G346" s="358"/>
      <c r="H346" s="362"/>
      <c r="I346" s="355"/>
      <c r="J346" s="355"/>
    </row>
    <row r="347" spans="1:10" ht="12.75">
      <c r="A347" s="363">
        <v>346</v>
      </c>
      <c r="B347" s="362"/>
      <c r="C347" s="358"/>
      <c r="D347" s="358"/>
      <c r="E347" s="358"/>
      <c r="F347" s="358"/>
      <c r="G347" s="358"/>
      <c r="H347" s="362"/>
      <c r="I347" s="355"/>
      <c r="J347" s="355"/>
    </row>
    <row r="348" spans="1:10" ht="12.75">
      <c r="A348" s="363">
        <v>347</v>
      </c>
      <c r="B348" s="362"/>
      <c r="C348" s="358"/>
      <c r="D348" s="358"/>
      <c r="E348" s="358"/>
      <c r="F348" s="358"/>
      <c r="G348" s="358"/>
      <c r="H348" s="362"/>
      <c r="I348" s="355"/>
      <c r="J348" s="355"/>
    </row>
    <row r="349" spans="1:10" ht="12.75">
      <c r="A349" s="363">
        <v>348</v>
      </c>
      <c r="B349" s="362"/>
      <c r="C349" s="358"/>
      <c r="D349" s="358"/>
      <c r="E349" s="358"/>
      <c r="F349" s="358"/>
      <c r="G349" s="358"/>
      <c r="H349" s="362"/>
      <c r="I349" s="355"/>
      <c r="J349" s="355"/>
    </row>
    <row r="350" spans="1:10" ht="12.75">
      <c r="A350" s="363">
        <v>349</v>
      </c>
      <c r="B350" s="362"/>
      <c r="C350" s="358"/>
      <c r="D350" s="358"/>
      <c r="E350" s="358"/>
      <c r="F350" s="358"/>
      <c r="G350" s="358"/>
      <c r="H350" s="362"/>
      <c r="I350" s="355"/>
      <c r="J350" s="355"/>
    </row>
    <row r="351" spans="1:10" ht="12.75">
      <c r="A351" s="363">
        <v>350</v>
      </c>
      <c r="B351" s="362"/>
      <c r="C351" s="358"/>
      <c r="D351" s="358"/>
      <c r="E351" s="358"/>
      <c r="F351" s="358"/>
      <c r="G351" s="358"/>
      <c r="H351" s="362"/>
      <c r="I351" s="355"/>
      <c r="J351" s="355"/>
    </row>
    <row r="352" spans="1:10" ht="12.75">
      <c r="A352" s="363">
        <v>351</v>
      </c>
      <c r="B352" s="362"/>
      <c r="C352" s="358"/>
      <c r="D352" s="358"/>
      <c r="E352" s="358"/>
      <c r="F352" s="358"/>
      <c r="G352" s="358"/>
      <c r="H352" s="362"/>
      <c r="I352" s="355"/>
      <c r="J352" s="355"/>
    </row>
    <row r="353" spans="1:10" ht="12.75">
      <c r="A353" s="363">
        <v>352</v>
      </c>
      <c r="B353" s="362"/>
      <c r="C353" s="358"/>
      <c r="D353" s="358"/>
      <c r="E353" s="358"/>
      <c r="F353" s="358"/>
      <c r="G353" s="358"/>
      <c r="H353" s="362"/>
      <c r="I353" s="355"/>
      <c r="J353" s="355"/>
    </row>
    <row r="354" spans="1:10" ht="12.75">
      <c r="A354" s="363">
        <v>353</v>
      </c>
      <c r="B354" s="362"/>
      <c r="C354" s="358"/>
      <c r="D354" s="358"/>
      <c r="E354" s="358"/>
      <c r="F354" s="358"/>
      <c r="G354" s="358"/>
      <c r="H354" s="362"/>
      <c r="I354" s="355"/>
      <c r="J354" s="355"/>
    </row>
    <row r="355" spans="1:10" ht="12.75">
      <c r="A355" s="363">
        <v>354</v>
      </c>
      <c r="B355" s="362"/>
      <c r="C355" s="358"/>
      <c r="D355" s="358"/>
      <c r="E355" s="358"/>
      <c r="F355" s="358"/>
      <c r="G355" s="358"/>
      <c r="H355" s="362"/>
      <c r="I355" s="355"/>
      <c r="J355" s="355"/>
    </row>
    <row r="356" spans="1:10" ht="12.75">
      <c r="A356" s="363">
        <v>355</v>
      </c>
      <c r="B356" s="362"/>
      <c r="C356" s="358"/>
      <c r="D356" s="358"/>
      <c r="E356" s="358"/>
      <c r="F356" s="358"/>
      <c r="G356" s="358"/>
      <c r="H356" s="362"/>
      <c r="I356" s="355"/>
      <c r="J356" s="355"/>
    </row>
    <row r="357" spans="1:10" ht="12.75">
      <c r="A357" s="363">
        <v>356</v>
      </c>
      <c r="B357" s="362"/>
      <c r="C357" s="358"/>
      <c r="D357" s="358"/>
      <c r="E357" s="358"/>
      <c r="F357" s="358"/>
      <c r="G357" s="358"/>
      <c r="H357" s="362"/>
      <c r="I357" s="355"/>
      <c r="J357" s="355"/>
    </row>
    <row r="358" spans="1:10" ht="12.75">
      <c r="A358" s="363">
        <v>357</v>
      </c>
      <c r="B358" s="362"/>
      <c r="C358" s="358"/>
      <c r="D358" s="358"/>
      <c r="E358" s="358"/>
      <c r="F358" s="358"/>
      <c r="G358" s="358"/>
      <c r="H358" s="362"/>
      <c r="I358" s="355"/>
      <c r="J358" s="355"/>
    </row>
    <row r="359" spans="1:10" ht="12.75">
      <c r="A359" s="363">
        <v>358</v>
      </c>
      <c r="B359" s="362"/>
      <c r="C359" s="358"/>
      <c r="D359" s="358"/>
      <c r="E359" s="358"/>
      <c r="F359" s="358"/>
      <c r="G359" s="358"/>
      <c r="H359" s="362"/>
      <c r="I359" s="355"/>
      <c r="J359" s="355"/>
    </row>
    <row r="360" spans="1:10" ht="12.75">
      <c r="A360" s="363">
        <v>359</v>
      </c>
      <c r="B360" s="362"/>
      <c r="C360" s="358"/>
      <c r="D360" s="358"/>
      <c r="E360" s="358"/>
      <c r="F360" s="358"/>
      <c r="G360" s="358"/>
      <c r="H360" s="362"/>
      <c r="I360" s="355"/>
      <c r="J360" s="355"/>
    </row>
    <row r="361" spans="1:10" ht="12.75">
      <c r="A361" s="363">
        <v>360</v>
      </c>
      <c r="B361" s="362"/>
      <c r="C361" s="358"/>
      <c r="D361" s="358"/>
      <c r="E361" s="358"/>
      <c r="F361" s="358"/>
      <c r="G361" s="358"/>
      <c r="H361" s="362"/>
      <c r="I361" s="355"/>
      <c r="J361" s="355"/>
    </row>
    <row r="362" spans="1:10" ht="12.75">
      <c r="A362" s="363">
        <v>361</v>
      </c>
      <c r="B362" s="362"/>
      <c r="C362" s="358"/>
      <c r="D362" s="358"/>
      <c r="E362" s="358"/>
      <c r="F362" s="358"/>
      <c r="G362" s="358"/>
      <c r="H362" s="362"/>
      <c r="I362" s="355"/>
      <c r="J362" s="355"/>
    </row>
    <row r="363" spans="1:10" ht="12.75">
      <c r="A363" s="363">
        <v>362</v>
      </c>
      <c r="B363" s="362"/>
      <c r="C363" s="358"/>
      <c r="D363" s="358"/>
      <c r="E363" s="358"/>
      <c r="F363" s="358"/>
      <c r="G363" s="358"/>
      <c r="H363" s="362"/>
      <c r="I363" s="355"/>
      <c r="J363" s="355"/>
    </row>
    <row r="364" spans="1:10" ht="12.75">
      <c r="A364" s="363">
        <v>363</v>
      </c>
      <c r="B364" s="362"/>
      <c r="C364" s="358"/>
      <c r="D364" s="358"/>
      <c r="E364" s="358"/>
      <c r="F364" s="358"/>
      <c r="G364" s="358"/>
      <c r="H364" s="362"/>
      <c r="I364" s="355"/>
      <c r="J364" s="355"/>
    </row>
    <row r="365" spans="1:10" ht="12.75">
      <c r="A365" s="363">
        <v>364</v>
      </c>
      <c r="B365" s="362"/>
      <c r="C365" s="358"/>
      <c r="D365" s="358"/>
      <c r="E365" s="358"/>
      <c r="F365" s="358"/>
      <c r="G365" s="358"/>
      <c r="H365" s="362"/>
      <c r="I365" s="355"/>
      <c r="J365" s="355"/>
    </row>
    <row r="366" spans="1:10" ht="12.75">
      <c r="A366" s="363">
        <v>365</v>
      </c>
      <c r="B366" s="362"/>
      <c r="C366" s="358"/>
      <c r="D366" s="358"/>
      <c r="E366" s="358"/>
      <c r="F366" s="358"/>
      <c r="G366" s="358"/>
      <c r="H366" s="362"/>
      <c r="I366" s="355"/>
      <c r="J366" s="355"/>
    </row>
    <row r="367" spans="1:10" ht="12.75">
      <c r="A367" s="363">
        <v>366</v>
      </c>
      <c r="B367" s="362"/>
      <c r="C367" s="358"/>
      <c r="D367" s="358"/>
      <c r="E367" s="358"/>
      <c r="F367" s="358"/>
      <c r="G367" s="358"/>
      <c r="H367" s="362"/>
      <c r="I367" s="355"/>
      <c r="J367" s="355"/>
    </row>
    <row r="368" spans="1:10" ht="12.75">
      <c r="A368" s="363">
        <v>367</v>
      </c>
      <c r="B368" s="362"/>
      <c r="C368" s="358"/>
      <c r="D368" s="358"/>
      <c r="E368" s="358"/>
      <c r="F368" s="358"/>
      <c r="G368" s="358"/>
      <c r="H368" s="362"/>
      <c r="I368" s="355"/>
      <c r="J368" s="355"/>
    </row>
    <row r="369" spans="1:10" ht="12.75">
      <c r="A369" s="363">
        <v>368</v>
      </c>
      <c r="B369" s="362"/>
      <c r="C369" s="358"/>
      <c r="D369" s="358"/>
      <c r="E369" s="358"/>
      <c r="F369" s="358"/>
      <c r="G369" s="358"/>
      <c r="H369" s="362"/>
      <c r="I369" s="355"/>
      <c r="J369" s="355"/>
    </row>
    <row r="370" spans="1:10" ht="12.75">
      <c r="A370" s="363">
        <v>369</v>
      </c>
      <c r="B370" s="362"/>
      <c r="C370" s="358"/>
      <c r="D370" s="358"/>
      <c r="E370" s="358"/>
      <c r="F370" s="358"/>
      <c r="G370" s="358"/>
      <c r="H370" s="362"/>
      <c r="I370" s="355"/>
      <c r="J370" s="355"/>
    </row>
    <row r="371" spans="1:10" ht="12.75">
      <c r="A371" s="363">
        <v>370</v>
      </c>
      <c r="B371" s="362"/>
      <c r="C371" s="358"/>
      <c r="D371" s="358"/>
      <c r="E371" s="358"/>
      <c r="F371" s="358"/>
      <c r="G371" s="358"/>
      <c r="H371" s="362"/>
      <c r="I371" s="355"/>
      <c r="J371" s="355"/>
    </row>
    <row r="372" spans="1:10" ht="12.75">
      <c r="A372" s="363">
        <v>371</v>
      </c>
      <c r="B372" s="362"/>
      <c r="C372" s="358"/>
      <c r="D372" s="358"/>
      <c r="E372" s="358"/>
      <c r="F372" s="358"/>
      <c r="G372" s="358"/>
      <c r="H372" s="362"/>
      <c r="I372" s="355"/>
      <c r="J372" s="355"/>
    </row>
    <row r="373" spans="1:10" ht="12.75">
      <c r="A373" s="363">
        <v>372</v>
      </c>
      <c r="B373" s="362"/>
      <c r="C373" s="358"/>
      <c r="D373" s="358"/>
      <c r="E373" s="358"/>
      <c r="F373" s="358"/>
      <c r="G373" s="358"/>
      <c r="H373" s="362"/>
      <c r="I373" s="355"/>
      <c r="J373" s="355"/>
    </row>
    <row r="374" spans="1:10" ht="12.75">
      <c r="A374" s="363">
        <v>373</v>
      </c>
      <c r="B374" s="362"/>
      <c r="C374" s="358"/>
      <c r="D374" s="358"/>
      <c r="E374" s="358"/>
      <c r="F374" s="358"/>
      <c r="G374" s="358"/>
      <c r="H374" s="362"/>
      <c r="I374" s="355"/>
      <c r="J374" s="355"/>
    </row>
    <row r="375" spans="1:10" ht="12.75">
      <c r="A375" s="363">
        <v>374</v>
      </c>
      <c r="B375" s="362"/>
      <c r="C375" s="358"/>
      <c r="D375" s="358"/>
      <c r="E375" s="358"/>
      <c r="F375" s="358"/>
      <c r="G375" s="358"/>
      <c r="H375" s="362"/>
      <c r="I375" s="355"/>
      <c r="J375" s="355"/>
    </row>
    <row r="376" spans="1:10" ht="12.75">
      <c r="A376" s="363">
        <v>375</v>
      </c>
      <c r="B376" s="362"/>
      <c r="C376" s="358"/>
      <c r="D376" s="358"/>
      <c r="E376" s="358"/>
      <c r="F376" s="358"/>
      <c r="G376" s="358"/>
      <c r="H376" s="362"/>
      <c r="I376" s="355"/>
      <c r="J376" s="355"/>
    </row>
    <row r="377" spans="1:10" ht="12.75">
      <c r="A377" s="363">
        <v>376</v>
      </c>
      <c r="B377" s="362"/>
      <c r="C377" s="358"/>
      <c r="D377" s="358"/>
      <c r="E377" s="358"/>
      <c r="F377" s="358"/>
      <c r="G377" s="358"/>
      <c r="H377" s="362"/>
      <c r="I377" s="355"/>
      <c r="J377" s="355"/>
    </row>
    <row r="378" spans="1:10" ht="12.75">
      <c r="A378" s="363">
        <v>377</v>
      </c>
      <c r="B378" s="362"/>
      <c r="C378" s="358"/>
      <c r="D378" s="358"/>
      <c r="E378" s="358"/>
      <c r="F378" s="358"/>
      <c r="G378" s="358"/>
      <c r="H378" s="362"/>
      <c r="I378" s="355"/>
      <c r="J378" s="355"/>
    </row>
    <row r="379" spans="1:10" ht="12.75">
      <c r="A379" s="363">
        <v>378</v>
      </c>
      <c r="B379" s="362"/>
      <c r="C379" s="358"/>
      <c r="D379" s="358"/>
      <c r="E379" s="358"/>
      <c r="F379" s="358"/>
      <c r="G379" s="358"/>
      <c r="H379" s="362"/>
      <c r="I379" s="355"/>
      <c r="J379" s="355"/>
    </row>
    <row r="380" spans="1:10" ht="12.75">
      <c r="A380" s="363">
        <v>379</v>
      </c>
      <c r="B380" s="362"/>
      <c r="C380" s="358"/>
      <c r="D380" s="358"/>
      <c r="E380" s="358"/>
      <c r="F380" s="358"/>
      <c r="G380" s="358"/>
      <c r="H380" s="362"/>
      <c r="I380" s="355"/>
      <c r="J380" s="355"/>
    </row>
    <row r="381" spans="1:10" ht="12.75">
      <c r="A381" s="363">
        <v>380</v>
      </c>
      <c r="B381" s="362"/>
      <c r="C381" s="358"/>
      <c r="D381" s="358"/>
      <c r="E381" s="358"/>
      <c r="F381" s="358"/>
      <c r="G381" s="358"/>
      <c r="H381" s="362"/>
      <c r="I381" s="355"/>
      <c r="J381" s="355"/>
    </row>
    <row r="382" spans="1:10" ht="12.75">
      <c r="A382" s="363">
        <v>381</v>
      </c>
      <c r="B382" s="362"/>
      <c r="C382" s="358"/>
      <c r="D382" s="358"/>
      <c r="E382" s="358"/>
      <c r="F382" s="358"/>
      <c r="G382" s="358"/>
      <c r="H382" s="362"/>
      <c r="I382" s="355"/>
      <c r="J382" s="355"/>
    </row>
    <row r="383" spans="1:10" ht="12.75">
      <c r="A383" s="363">
        <v>382</v>
      </c>
      <c r="B383" s="362"/>
      <c r="C383" s="358"/>
      <c r="D383" s="358"/>
      <c r="E383" s="358"/>
      <c r="F383" s="358"/>
      <c r="G383" s="358"/>
      <c r="H383" s="362"/>
      <c r="I383" s="355"/>
      <c r="J383" s="355"/>
    </row>
    <row r="384" spans="1:10" ht="12.75">
      <c r="A384" s="363">
        <v>383</v>
      </c>
      <c r="B384" s="362"/>
      <c r="C384" s="358"/>
      <c r="D384" s="358"/>
      <c r="E384" s="358"/>
      <c r="F384" s="358"/>
      <c r="G384" s="358"/>
      <c r="H384" s="362"/>
      <c r="I384" s="355"/>
      <c r="J384" s="355"/>
    </row>
    <row r="385" spans="1:10" ht="12.75">
      <c r="A385" s="363">
        <v>384</v>
      </c>
      <c r="B385" s="362"/>
      <c r="C385" s="358"/>
      <c r="D385" s="358"/>
      <c r="E385" s="358"/>
      <c r="F385" s="358"/>
      <c r="G385" s="358"/>
      <c r="H385" s="362"/>
      <c r="I385" s="355"/>
      <c r="J385" s="355"/>
    </row>
    <row r="386" spans="1:10" ht="12.75">
      <c r="A386" s="363">
        <v>385</v>
      </c>
      <c r="B386" s="362"/>
      <c r="C386" s="358"/>
      <c r="D386" s="358"/>
      <c r="E386" s="358"/>
      <c r="F386" s="358"/>
      <c r="G386" s="358"/>
      <c r="H386" s="362"/>
      <c r="I386" s="355"/>
      <c r="J386" s="355"/>
    </row>
    <row r="387" spans="1:10" ht="12.75">
      <c r="A387" s="363">
        <v>386</v>
      </c>
      <c r="B387" s="362"/>
      <c r="C387" s="358"/>
      <c r="D387" s="358"/>
      <c r="E387" s="358"/>
      <c r="F387" s="358"/>
      <c r="G387" s="358"/>
      <c r="H387" s="362"/>
      <c r="I387" s="355"/>
      <c r="J387" s="355"/>
    </row>
    <row r="388" spans="1:10" ht="12.75">
      <c r="A388" s="363">
        <v>387</v>
      </c>
      <c r="B388" s="362"/>
      <c r="C388" s="358"/>
      <c r="D388" s="358"/>
      <c r="E388" s="358"/>
      <c r="F388" s="358"/>
      <c r="G388" s="358"/>
      <c r="H388" s="362"/>
      <c r="I388" s="355"/>
      <c r="J388" s="355"/>
    </row>
    <row r="389" spans="1:10" ht="12.75">
      <c r="A389" s="363">
        <v>388</v>
      </c>
      <c r="B389" s="362"/>
      <c r="C389" s="358"/>
      <c r="D389" s="358"/>
      <c r="E389" s="358"/>
      <c r="F389" s="358"/>
      <c r="G389" s="358"/>
      <c r="H389" s="362"/>
      <c r="I389" s="355"/>
      <c r="J389" s="355"/>
    </row>
    <row r="390" spans="1:10" ht="12.75">
      <c r="A390" s="363">
        <v>389</v>
      </c>
      <c r="B390" s="362"/>
      <c r="C390" s="358"/>
      <c r="D390" s="358"/>
      <c r="E390" s="358"/>
      <c r="F390" s="358"/>
      <c r="G390" s="358"/>
      <c r="H390" s="362"/>
      <c r="I390" s="355"/>
      <c r="J390" s="355"/>
    </row>
    <row r="391" spans="1:10" ht="12.75">
      <c r="A391" s="363">
        <v>390</v>
      </c>
      <c r="B391" s="362"/>
      <c r="C391" s="358"/>
      <c r="D391" s="358"/>
      <c r="E391" s="358"/>
      <c r="F391" s="358"/>
      <c r="G391" s="358"/>
      <c r="H391" s="362"/>
      <c r="I391" s="355"/>
      <c r="J391" s="355"/>
    </row>
    <row r="392" spans="1:10" ht="12.75">
      <c r="A392" s="363">
        <v>391</v>
      </c>
      <c r="B392" s="362"/>
      <c r="C392" s="358"/>
      <c r="D392" s="358"/>
      <c r="E392" s="358"/>
      <c r="F392" s="358"/>
      <c r="G392" s="358"/>
      <c r="H392" s="362"/>
      <c r="I392" s="355"/>
      <c r="J392" s="355"/>
    </row>
    <row r="393" spans="1:10" ht="12.75">
      <c r="A393" s="363">
        <v>392</v>
      </c>
      <c r="B393" s="362"/>
      <c r="C393" s="358"/>
      <c r="D393" s="358"/>
      <c r="E393" s="358"/>
      <c r="F393" s="358"/>
      <c r="G393" s="358"/>
      <c r="H393" s="362"/>
      <c r="I393" s="355"/>
      <c r="J393" s="355"/>
    </row>
    <row r="394" spans="1:10" ht="12.75">
      <c r="A394" s="363">
        <v>393</v>
      </c>
      <c r="B394" s="362"/>
      <c r="C394" s="358"/>
      <c r="D394" s="358"/>
      <c r="E394" s="358"/>
      <c r="F394" s="358"/>
      <c r="G394" s="358"/>
      <c r="H394" s="362"/>
      <c r="I394" s="355"/>
      <c r="J394" s="355"/>
    </row>
    <row r="395" spans="1:10" ht="12.75">
      <c r="A395" s="363">
        <v>394</v>
      </c>
      <c r="B395" s="362"/>
      <c r="C395" s="358"/>
      <c r="D395" s="358"/>
      <c r="E395" s="358"/>
      <c r="F395" s="358"/>
      <c r="G395" s="358"/>
      <c r="H395" s="362"/>
      <c r="I395" s="355"/>
      <c r="J395" s="355"/>
    </row>
    <row r="396" spans="1:10" ht="12.75">
      <c r="A396" s="363">
        <v>395</v>
      </c>
      <c r="B396" s="362"/>
      <c r="C396" s="358"/>
      <c r="D396" s="358"/>
      <c r="E396" s="358"/>
      <c r="F396" s="358"/>
      <c r="G396" s="358"/>
      <c r="H396" s="362"/>
      <c r="I396" s="355"/>
      <c r="J396" s="355"/>
    </row>
    <row r="397" spans="1:10" ht="12.75">
      <c r="A397" s="363">
        <v>396</v>
      </c>
      <c r="B397" s="362"/>
      <c r="C397" s="358"/>
      <c r="D397" s="358"/>
      <c r="E397" s="358"/>
      <c r="F397" s="358"/>
      <c r="G397" s="358"/>
      <c r="H397" s="362"/>
      <c r="I397" s="355"/>
      <c r="J397" s="355"/>
    </row>
    <row r="398" spans="1:10" ht="12.75">
      <c r="A398" s="363">
        <v>397</v>
      </c>
      <c r="B398" s="362"/>
      <c r="C398" s="358"/>
      <c r="D398" s="358"/>
      <c r="E398" s="358"/>
      <c r="F398" s="358"/>
      <c r="G398" s="358"/>
      <c r="H398" s="362"/>
      <c r="I398" s="355"/>
      <c r="J398" s="355"/>
    </row>
    <row r="399" spans="1:10" ht="12.75">
      <c r="A399" s="363">
        <v>398</v>
      </c>
      <c r="B399" s="362"/>
      <c r="C399" s="358"/>
      <c r="D399" s="358"/>
      <c r="E399" s="358"/>
      <c r="F399" s="358"/>
      <c r="G399" s="358"/>
      <c r="H399" s="362"/>
      <c r="I399" s="355"/>
      <c r="J399" s="355"/>
    </row>
    <row r="400" spans="1:10" ht="12.75">
      <c r="A400" s="363">
        <v>399</v>
      </c>
      <c r="B400" s="362"/>
      <c r="C400" s="358"/>
      <c r="D400" s="358"/>
      <c r="E400" s="358"/>
      <c r="F400" s="358"/>
      <c r="G400" s="358"/>
      <c r="H400" s="362"/>
      <c r="I400" s="355"/>
      <c r="J400" s="355"/>
    </row>
    <row r="401" spans="1:10" ht="12.75">
      <c r="A401" s="363">
        <v>400</v>
      </c>
      <c r="B401" s="362"/>
      <c r="C401" s="358"/>
      <c r="D401" s="358"/>
      <c r="E401" s="358"/>
      <c r="F401" s="358"/>
      <c r="G401" s="358"/>
      <c r="H401" s="362"/>
      <c r="I401" s="355"/>
      <c r="J401" s="355"/>
    </row>
    <row r="402" spans="1:10" ht="12.75">
      <c r="A402" s="363">
        <v>401</v>
      </c>
      <c r="B402" s="362"/>
      <c r="C402" s="358"/>
      <c r="D402" s="358"/>
      <c r="E402" s="358"/>
      <c r="F402" s="358"/>
      <c r="G402" s="358"/>
      <c r="H402" s="362"/>
      <c r="I402" s="355"/>
      <c r="J402" s="355"/>
    </row>
    <row r="403" spans="1:10" ht="12.75">
      <c r="A403" s="363">
        <v>402</v>
      </c>
      <c r="B403" s="362"/>
      <c r="C403" s="358"/>
      <c r="D403" s="358"/>
      <c r="E403" s="358"/>
      <c r="F403" s="358"/>
      <c r="G403" s="358"/>
      <c r="H403" s="362"/>
      <c r="I403" s="355"/>
      <c r="J403" s="355"/>
    </row>
    <row r="404" spans="1:10" ht="12.75">
      <c r="A404" s="363">
        <v>403</v>
      </c>
      <c r="B404" s="362"/>
      <c r="C404" s="358"/>
      <c r="D404" s="358"/>
      <c r="E404" s="358"/>
      <c r="F404" s="358"/>
      <c r="G404" s="358"/>
      <c r="H404" s="362"/>
      <c r="I404" s="355"/>
      <c r="J404" s="355"/>
    </row>
    <row r="405" spans="1:10" ht="12.75">
      <c r="A405" s="363">
        <v>404</v>
      </c>
      <c r="B405" s="362"/>
      <c r="C405" s="358"/>
      <c r="D405" s="358"/>
      <c r="E405" s="358"/>
      <c r="F405" s="358"/>
      <c r="G405" s="358"/>
      <c r="H405" s="362"/>
      <c r="I405" s="355"/>
      <c r="J405" s="355"/>
    </row>
    <row r="406" spans="1:10" ht="12.75">
      <c r="A406" s="363">
        <v>405</v>
      </c>
      <c r="B406" s="362"/>
      <c r="C406" s="358"/>
      <c r="D406" s="358"/>
      <c r="E406" s="358"/>
      <c r="F406" s="358"/>
      <c r="G406" s="358"/>
      <c r="H406" s="362"/>
      <c r="I406" s="355"/>
      <c r="J406" s="355"/>
    </row>
    <row r="407" spans="1:10" ht="12.75">
      <c r="A407" s="363">
        <v>406</v>
      </c>
      <c r="B407" s="362"/>
      <c r="C407" s="358"/>
      <c r="D407" s="358"/>
      <c r="E407" s="358"/>
      <c r="F407" s="358"/>
      <c r="G407" s="358"/>
      <c r="H407" s="362"/>
      <c r="I407" s="355"/>
      <c r="J407" s="355"/>
    </row>
    <row r="408" spans="1:10" ht="12.75">
      <c r="A408" s="363">
        <v>407</v>
      </c>
      <c r="B408" s="362"/>
      <c r="C408" s="358"/>
      <c r="D408" s="358"/>
      <c r="E408" s="358"/>
      <c r="F408" s="358"/>
      <c r="G408" s="358"/>
      <c r="H408" s="362"/>
      <c r="I408" s="355"/>
      <c r="J408" s="355"/>
    </row>
    <row r="409" spans="1:10" ht="12.75">
      <c r="A409" s="363">
        <v>408</v>
      </c>
      <c r="B409" s="362"/>
      <c r="C409" s="358"/>
      <c r="D409" s="358"/>
      <c r="E409" s="358"/>
      <c r="F409" s="358"/>
      <c r="G409" s="358"/>
      <c r="H409" s="362"/>
      <c r="I409" s="355"/>
      <c r="J409" s="355"/>
    </row>
    <row r="410" spans="1:10" ht="12.75">
      <c r="A410" s="363">
        <v>409</v>
      </c>
      <c r="B410" s="362"/>
      <c r="C410" s="358"/>
      <c r="D410" s="358"/>
      <c r="E410" s="358"/>
      <c r="F410" s="358"/>
      <c r="G410" s="358"/>
      <c r="H410" s="362"/>
      <c r="I410" s="355"/>
      <c r="J410" s="355"/>
    </row>
    <row r="411" spans="1:10" ht="12.75">
      <c r="A411" s="363">
        <v>410</v>
      </c>
      <c r="B411" s="362"/>
      <c r="C411" s="358"/>
      <c r="D411" s="358"/>
      <c r="E411" s="358"/>
      <c r="F411" s="358"/>
      <c r="G411" s="358"/>
      <c r="H411" s="362"/>
      <c r="I411" s="355"/>
      <c r="J411" s="355"/>
    </row>
    <row r="412" spans="1:10" ht="12.75">
      <c r="A412" s="363">
        <v>411</v>
      </c>
      <c r="B412" s="362"/>
      <c r="C412" s="358"/>
      <c r="D412" s="358"/>
      <c r="E412" s="358"/>
      <c r="F412" s="358"/>
      <c r="G412" s="358"/>
      <c r="H412" s="362"/>
      <c r="I412" s="355"/>
      <c r="J412" s="355"/>
    </row>
    <row r="413" spans="1:10" ht="12.75">
      <c r="A413" s="363">
        <v>412</v>
      </c>
      <c r="B413" s="362"/>
      <c r="C413" s="358"/>
      <c r="D413" s="358"/>
      <c r="E413" s="358"/>
      <c r="F413" s="358"/>
      <c r="G413" s="358"/>
      <c r="H413" s="362"/>
      <c r="I413" s="355"/>
      <c r="J413" s="355"/>
    </row>
    <row r="414" spans="1:10" ht="12.75">
      <c r="A414" s="363">
        <v>413</v>
      </c>
      <c r="B414" s="362"/>
      <c r="C414" s="358"/>
      <c r="D414" s="358"/>
      <c r="E414" s="358"/>
      <c r="F414" s="358"/>
      <c r="G414" s="358"/>
      <c r="H414" s="362"/>
      <c r="I414" s="355"/>
      <c r="J414" s="355"/>
    </row>
    <row r="415" spans="1:10" ht="12.75">
      <c r="A415" s="363">
        <v>414</v>
      </c>
      <c r="B415" s="362"/>
      <c r="C415" s="358"/>
      <c r="D415" s="358"/>
      <c r="E415" s="358"/>
      <c r="F415" s="358"/>
      <c r="G415" s="358"/>
      <c r="H415" s="362"/>
      <c r="I415" s="355"/>
      <c r="J415" s="355"/>
    </row>
    <row r="416" spans="1:10" ht="12.75">
      <c r="A416" s="363">
        <v>415</v>
      </c>
      <c r="B416" s="362"/>
      <c r="C416" s="358"/>
      <c r="D416" s="358"/>
      <c r="E416" s="358"/>
      <c r="F416" s="358"/>
      <c r="G416" s="358"/>
      <c r="H416" s="362"/>
      <c r="I416" s="355"/>
      <c r="J416" s="355"/>
    </row>
    <row r="417" spans="1:10" ht="12.75">
      <c r="A417" s="363">
        <v>416</v>
      </c>
      <c r="B417" s="362"/>
      <c r="C417" s="358"/>
      <c r="D417" s="358"/>
      <c r="E417" s="358"/>
      <c r="F417" s="358"/>
      <c r="G417" s="358"/>
      <c r="H417" s="362"/>
      <c r="I417" s="355"/>
      <c r="J417" s="355"/>
    </row>
    <row r="418" spans="1:10" ht="12.75">
      <c r="A418" s="363">
        <v>417</v>
      </c>
      <c r="B418" s="362"/>
      <c r="C418" s="358"/>
      <c r="D418" s="358"/>
      <c r="E418" s="358"/>
      <c r="F418" s="358"/>
      <c r="G418" s="358"/>
      <c r="H418" s="362"/>
      <c r="I418" s="355"/>
      <c r="J418" s="355"/>
    </row>
    <row r="419" spans="1:10" ht="12.75">
      <c r="A419" s="363">
        <v>418</v>
      </c>
      <c r="B419" s="362"/>
      <c r="C419" s="358"/>
      <c r="D419" s="358"/>
      <c r="E419" s="358"/>
      <c r="F419" s="358"/>
      <c r="G419" s="358"/>
      <c r="H419" s="362"/>
      <c r="I419" s="355"/>
      <c r="J419" s="355"/>
    </row>
    <row r="420" spans="1:10" ht="12.75">
      <c r="A420" s="363">
        <v>419</v>
      </c>
      <c r="B420" s="362"/>
      <c r="C420" s="358"/>
      <c r="D420" s="358"/>
      <c r="E420" s="358"/>
      <c r="F420" s="358"/>
      <c r="G420" s="358"/>
      <c r="H420" s="362"/>
      <c r="I420" s="355"/>
      <c r="J420" s="355"/>
    </row>
    <row r="421" spans="1:10" ht="12.75">
      <c r="A421" s="363">
        <v>420</v>
      </c>
      <c r="B421" s="362"/>
      <c r="C421" s="358"/>
      <c r="D421" s="358"/>
      <c r="E421" s="358"/>
      <c r="F421" s="358"/>
      <c r="G421" s="358"/>
      <c r="H421" s="362"/>
      <c r="I421" s="355"/>
      <c r="J421" s="355"/>
    </row>
    <row r="422" spans="1:10" ht="12.75">
      <c r="A422" s="363">
        <v>421</v>
      </c>
      <c r="B422" s="362"/>
      <c r="C422" s="358"/>
      <c r="D422" s="358"/>
      <c r="E422" s="358"/>
      <c r="F422" s="358"/>
      <c r="G422" s="358"/>
      <c r="H422" s="362"/>
      <c r="I422" s="355"/>
      <c r="J422" s="355"/>
    </row>
    <row r="423" spans="1:10" ht="12.75">
      <c r="A423" s="363">
        <v>422</v>
      </c>
      <c r="B423" s="362"/>
      <c r="C423" s="358"/>
      <c r="D423" s="358"/>
      <c r="E423" s="358"/>
      <c r="F423" s="358"/>
      <c r="G423" s="358"/>
      <c r="H423" s="362"/>
      <c r="I423" s="355"/>
      <c r="J423" s="355"/>
    </row>
    <row r="424" spans="1:10" ht="12.75">
      <c r="A424" s="363">
        <v>423</v>
      </c>
      <c r="B424" s="362"/>
      <c r="C424" s="358"/>
      <c r="D424" s="358"/>
      <c r="E424" s="358"/>
      <c r="F424" s="358"/>
      <c r="G424" s="358"/>
      <c r="H424" s="362"/>
      <c r="I424" s="355"/>
      <c r="J424" s="355"/>
    </row>
    <row r="425" spans="1:10" ht="12.75">
      <c r="A425" s="363">
        <v>424</v>
      </c>
      <c r="B425" s="362"/>
      <c r="C425" s="358"/>
      <c r="D425" s="358"/>
      <c r="E425" s="358"/>
      <c r="F425" s="358"/>
      <c r="G425" s="358"/>
      <c r="H425" s="362"/>
      <c r="I425" s="355"/>
      <c r="J425" s="355"/>
    </row>
    <row r="426" spans="1:10" ht="12.75">
      <c r="A426" s="363">
        <v>425</v>
      </c>
      <c r="B426" s="362"/>
      <c r="C426" s="358"/>
      <c r="D426" s="358"/>
      <c r="E426" s="358"/>
      <c r="F426" s="358"/>
      <c r="G426" s="358"/>
      <c r="H426" s="362"/>
      <c r="I426" s="355"/>
      <c r="J426" s="355"/>
    </row>
    <row r="427" spans="1:10" ht="12.75">
      <c r="A427" s="363">
        <v>426</v>
      </c>
      <c r="B427" s="362"/>
      <c r="C427" s="358"/>
      <c r="D427" s="358"/>
      <c r="E427" s="358"/>
      <c r="F427" s="358"/>
      <c r="G427" s="358"/>
      <c r="H427" s="362"/>
      <c r="I427" s="355"/>
      <c r="J427" s="355"/>
    </row>
    <row r="428" spans="1:10" ht="12.75">
      <c r="A428" s="363">
        <v>427</v>
      </c>
      <c r="B428" s="362"/>
      <c r="C428" s="358"/>
      <c r="D428" s="358"/>
      <c r="E428" s="358"/>
      <c r="F428" s="358"/>
      <c r="G428" s="358"/>
      <c r="H428" s="362"/>
      <c r="I428" s="355"/>
      <c r="J428" s="355"/>
    </row>
    <row r="429" spans="1:10" ht="12.75">
      <c r="A429" s="363">
        <v>428</v>
      </c>
      <c r="B429" s="362"/>
      <c r="C429" s="358"/>
      <c r="D429" s="358"/>
      <c r="E429" s="358"/>
      <c r="F429" s="358"/>
      <c r="G429" s="358"/>
      <c r="H429" s="362"/>
      <c r="I429" s="355"/>
      <c r="J429" s="355"/>
    </row>
    <row r="430" spans="1:10" ht="12.75">
      <c r="A430" s="363">
        <v>429</v>
      </c>
      <c r="B430" s="362"/>
      <c r="C430" s="358"/>
      <c r="D430" s="358"/>
      <c r="E430" s="358"/>
      <c r="F430" s="358"/>
      <c r="G430" s="358"/>
      <c r="H430" s="362"/>
      <c r="I430" s="355"/>
      <c r="J430" s="355"/>
    </row>
    <row r="431" spans="1:10" ht="12.75">
      <c r="A431" s="363">
        <v>430</v>
      </c>
      <c r="B431" s="362"/>
      <c r="C431" s="358"/>
      <c r="D431" s="358"/>
      <c r="E431" s="358"/>
      <c r="F431" s="358"/>
      <c r="G431" s="358"/>
      <c r="H431" s="362"/>
      <c r="I431" s="355"/>
      <c r="J431" s="355"/>
    </row>
    <row r="432" spans="1:10" ht="12.75">
      <c r="A432" s="363">
        <v>431</v>
      </c>
      <c r="B432" s="362"/>
      <c r="C432" s="358"/>
      <c r="D432" s="358"/>
      <c r="E432" s="358"/>
      <c r="F432" s="358"/>
      <c r="G432" s="358"/>
      <c r="H432" s="362"/>
      <c r="I432" s="355"/>
      <c r="J432" s="355"/>
    </row>
    <row r="433" spans="1:10" ht="12.75">
      <c r="A433" s="363">
        <v>432</v>
      </c>
      <c r="B433" s="362"/>
      <c r="C433" s="358"/>
      <c r="D433" s="358"/>
      <c r="E433" s="358"/>
      <c r="F433" s="358"/>
      <c r="G433" s="358"/>
      <c r="H433" s="362"/>
      <c r="I433" s="355"/>
      <c r="J433" s="355"/>
    </row>
    <row r="434" spans="1:10" ht="12.75">
      <c r="A434" s="363">
        <v>433</v>
      </c>
      <c r="B434" s="362"/>
      <c r="C434" s="358"/>
      <c r="D434" s="358"/>
      <c r="E434" s="358"/>
      <c r="F434" s="358"/>
      <c r="G434" s="358"/>
      <c r="H434" s="362"/>
      <c r="I434" s="355"/>
      <c r="J434" s="355"/>
    </row>
    <row r="435" spans="1:10" ht="12.75">
      <c r="A435" s="363">
        <v>434</v>
      </c>
      <c r="B435" s="362"/>
      <c r="C435" s="358"/>
      <c r="D435" s="358"/>
      <c r="E435" s="358"/>
      <c r="F435" s="358"/>
      <c r="G435" s="358"/>
      <c r="H435" s="362"/>
      <c r="I435" s="355"/>
      <c r="J435" s="355"/>
    </row>
    <row r="436" spans="1:10" ht="12.75">
      <c r="A436" s="363">
        <v>435</v>
      </c>
      <c r="B436" s="362"/>
      <c r="C436" s="358"/>
      <c r="D436" s="358"/>
      <c r="E436" s="358"/>
      <c r="F436" s="358"/>
      <c r="G436" s="358"/>
      <c r="H436" s="362"/>
      <c r="I436" s="355"/>
      <c r="J436" s="355"/>
    </row>
    <row r="437" spans="1:10" ht="12.75">
      <c r="A437" s="363">
        <v>436</v>
      </c>
      <c r="B437" s="362"/>
      <c r="C437" s="358"/>
      <c r="D437" s="358"/>
      <c r="E437" s="358"/>
      <c r="F437" s="358"/>
      <c r="G437" s="358"/>
      <c r="H437" s="362"/>
      <c r="I437" s="355"/>
      <c r="J437" s="355"/>
    </row>
    <row r="438" spans="1:10" ht="12.75">
      <c r="A438" s="363">
        <v>437</v>
      </c>
      <c r="B438" s="362"/>
      <c r="C438" s="358"/>
      <c r="D438" s="358"/>
      <c r="E438" s="358"/>
      <c r="F438" s="358"/>
      <c r="G438" s="358"/>
      <c r="H438" s="362"/>
      <c r="I438" s="355"/>
      <c r="J438" s="355"/>
    </row>
    <row r="439" spans="1:10" ht="12.75">
      <c r="A439" s="363">
        <v>438</v>
      </c>
      <c r="B439" s="362"/>
      <c r="C439" s="358"/>
      <c r="D439" s="358"/>
      <c r="E439" s="358"/>
      <c r="F439" s="358"/>
      <c r="G439" s="358"/>
      <c r="H439" s="362"/>
      <c r="I439" s="355"/>
      <c r="J439" s="355"/>
    </row>
    <row r="440" spans="1:10" ht="12.75">
      <c r="A440" s="363">
        <v>439</v>
      </c>
      <c r="B440" s="362"/>
      <c r="C440" s="358"/>
      <c r="D440" s="358"/>
      <c r="E440" s="358"/>
      <c r="F440" s="358"/>
      <c r="G440" s="358"/>
      <c r="H440" s="362"/>
      <c r="I440" s="355"/>
      <c r="J440" s="355"/>
    </row>
    <row r="441" spans="1:10" ht="12.75">
      <c r="A441" s="363">
        <v>440</v>
      </c>
      <c r="B441" s="362"/>
      <c r="C441" s="358"/>
      <c r="D441" s="358"/>
      <c r="E441" s="358"/>
      <c r="F441" s="358"/>
      <c r="G441" s="358"/>
      <c r="H441" s="362"/>
      <c r="I441" s="355"/>
      <c r="J441" s="355"/>
    </row>
    <row r="442" spans="1:10" ht="12.75">
      <c r="A442" s="363">
        <v>441</v>
      </c>
      <c r="B442" s="362"/>
      <c r="C442" s="358"/>
      <c r="D442" s="358"/>
      <c r="E442" s="358"/>
      <c r="F442" s="358"/>
      <c r="G442" s="358"/>
      <c r="H442" s="362"/>
      <c r="I442" s="355"/>
      <c r="J442" s="355"/>
    </row>
    <row r="443" spans="1:10" ht="12.75">
      <c r="A443" s="363">
        <v>442</v>
      </c>
      <c r="B443" s="362"/>
      <c r="C443" s="358"/>
      <c r="D443" s="358"/>
      <c r="E443" s="358"/>
      <c r="F443" s="358"/>
      <c r="G443" s="358"/>
      <c r="H443" s="362"/>
      <c r="I443" s="355"/>
      <c r="J443" s="355"/>
    </row>
    <row r="444" spans="1:10" ht="12.75">
      <c r="A444" s="363">
        <v>443</v>
      </c>
      <c r="B444" s="362"/>
      <c r="C444" s="358"/>
      <c r="D444" s="358"/>
      <c r="E444" s="358"/>
      <c r="F444" s="358"/>
      <c r="G444" s="358"/>
      <c r="H444" s="362"/>
      <c r="I444" s="355"/>
      <c r="J444" s="355"/>
    </row>
    <row r="445" spans="1:10" ht="12.75">
      <c r="A445" s="363">
        <v>444</v>
      </c>
      <c r="B445" s="362"/>
      <c r="C445" s="358"/>
      <c r="D445" s="358"/>
      <c r="E445" s="358"/>
      <c r="F445" s="358"/>
      <c r="G445" s="358"/>
      <c r="H445" s="362"/>
      <c r="I445" s="355"/>
      <c r="J445" s="355"/>
    </row>
    <row r="446" spans="1:10" ht="12.75">
      <c r="A446" s="363">
        <v>445</v>
      </c>
      <c r="B446" s="362"/>
      <c r="C446" s="358"/>
      <c r="D446" s="358"/>
      <c r="E446" s="358"/>
      <c r="F446" s="358"/>
      <c r="G446" s="358"/>
      <c r="H446" s="362"/>
      <c r="I446" s="355"/>
      <c r="J446" s="355"/>
    </row>
    <row r="447" spans="1:10" ht="12.75">
      <c r="A447" s="363">
        <v>446</v>
      </c>
      <c r="B447" s="362"/>
      <c r="C447" s="358"/>
      <c r="D447" s="358"/>
      <c r="E447" s="358"/>
      <c r="F447" s="358"/>
      <c r="G447" s="358"/>
      <c r="H447" s="362"/>
      <c r="I447" s="355"/>
      <c r="J447" s="355"/>
    </row>
    <row r="448" spans="1:10" ht="12.75">
      <c r="A448" s="363">
        <v>447</v>
      </c>
      <c r="B448" s="362"/>
      <c r="C448" s="358"/>
      <c r="D448" s="358"/>
      <c r="E448" s="358"/>
      <c r="F448" s="358"/>
      <c r="G448" s="358"/>
      <c r="H448" s="362"/>
      <c r="I448" s="355"/>
      <c r="J448" s="355"/>
    </row>
    <row r="449" spans="1:10" ht="12.75">
      <c r="A449" s="363">
        <v>448</v>
      </c>
      <c r="B449" s="362"/>
      <c r="C449" s="358"/>
      <c r="D449" s="358"/>
      <c r="E449" s="358"/>
      <c r="F449" s="358"/>
      <c r="G449" s="358"/>
      <c r="H449" s="362"/>
      <c r="I449" s="355"/>
      <c r="J449" s="355"/>
    </row>
    <row r="450" spans="1:10" ht="12.75">
      <c r="A450" s="363">
        <v>449</v>
      </c>
      <c r="B450" s="362"/>
      <c r="C450" s="358"/>
      <c r="D450" s="358"/>
      <c r="E450" s="358"/>
      <c r="F450" s="358"/>
      <c r="G450" s="358"/>
      <c r="H450" s="362"/>
      <c r="I450" s="355"/>
      <c r="J450" s="355"/>
    </row>
    <row r="451" spans="1:10" ht="12.75">
      <c r="A451" s="363">
        <v>450</v>
      </c>
      <c r="B451" s="362"/>
      <c r="C451" s="358"/>
      <c r="D451" s="358"/>
      <c r="E451" s="358"/>
      <c r="F451" s="358"/>
      <c r="G451" s="358"/>
      <c r="H451" s="362"/>
      <c r="I451" s="355"/>
      <c r="J451" s="355"/>
    </row>
    <row r="452" spans="1:10" ht="12.75">
      <c r="A452" s="363">
        <v>451</v>
      </c>
      <c r="B452" s="362"/>
      <c r="C452" s="358"/>
      <c r="D452" s="358"/>
      <c r="E452" s="358"/>
      <c r="F452" s="358"/>
      <c r="G452" s="358"/>
      <c r="H452" s="362"/>
      <c r="I452" s="355"/>
      <c r="J452" s="355"/>
    </row>
    <row r="453" spans="1:10" ht="12.75">
      <c r="A453" s="363">
        <v>452</v>
      </c>
      <c r="B453" s="362"/>
      <c r="C453" s="358"/>
      <c r="D453" s="358"/>
      <c r="E453" s="358"/>
      <c r="F453" s="358"/>
      <c r="G453" s="358"/>
      <c r="H453" s="362"/>
      <c r="I453" s="355"/>
      <c r="J453" s="355"/>
    </row>
    <row r="454" spans="1:10" ht="12.75">
      <c r="A454" s="363">
        <v>453</v>
      </c>
      <c r="B454" s="362"/>
      <c r="C454" s="358"/>
      <c r="D454" s="358"/>
      <c r="E454" s="358"/>
      <c r="F454" s="358"/>
      <c r="G454" s="358"/>
      <c r="H454" s="362"/>
      <c r="I454" s="355"/>
      <c r="J454" s="355"/>
    </row>
    <row r="455" spans="1:10" ht="12.75">
      <c r="A455" s="363">
        <v>454</v>
      </c>
      <c r="B455" s="362"/>
      <c r="C455" s="358"/>
      <c r="D455" s="358"/>
      <c r="E455" s="358"/>
      <c r="F455" s="358"/>
      <c r="G455" s="358"/>
      <c r="H455" s="362"/>
      <c r="I455" s="355"/>
      <c r="J455" s="355"/>
    </row>
    <row r="456" spans="1:10" ht="12.75">
      <c r="A456" s="363">
        <v>455</v>
      </c>
      <c r="B456" s="362"/>
      <c r="C456" s="358"/>
      <c r="D456" s="358"/>
      <c r="E456" s="358"/>
      <c r="F456" s="358"/>
      <c r="G456" s="358"/>
      <c r="H456" s="362"/>
      <c r="I456" s="355"/>
      <c r="J456" s="355"/>
    </row>
    <row r="457" spans="1:10" ht="12.75">
      <c r="A457" s="363">
        <v>456</v>
      </c>
      <c r="B457" s="362"/>
      <c r="C457" s="358"/>
      <c r="D457" s="358"/>
      <c r="E457" s="358"/>
      <c r="F457" s="358"/>
      <c r="G457" s="358"/>
      <c r="H457" s="362"/>
      <c r="I457" s="355"/>
      <c r="J457" s="355"/>
    </row>
    <row r="458" spans="1:10" ht="12.75">
      <c r="A458" s="363">
        <v>457</v>
      </c>
      <c r="B458" s="362"/>
      <c r="C458" s="358"/>
      <c r="D458" s="358"/>
      <c r="E458" s="358"/>
      <c r="F458" s="358"/>
      <c r="G458" s="358"/>
      <c r="H458" s="362"/>
      <c r="I458" s="355"/>
      <c r="J458" s="355"/>
    </row>
    <row r="459" spans="1:10" ht="12.75">
      <c r="A459" s="363">
        <v>458</v>
      </c>
      <c r="B459" s="362"/>
      <c r="C459" s="358"/>
      <c r="D459" s="358"/>
      <c r="E459" s="358"/>
      <c r="F459" s="358"/>
      <c r="G459" s="358"/>
      <c r="H459" s="362"/>
      <c r="I459" s="355"/>
      <c r="J459" s="355"/>
    </row>
    <row r="460" spans="1:10" ht="12.75">
      <c r="A460" s="363">
        <v>459</v>
      </c>
      <c r="B460" s="362"/>
      <c r="C460" s="358"/>
      <c r="D460" s="358"/>
      <c r="E460" s="358"/>
      <c r="F460" s="358"/>
      <c r="G460" s="358"/>
      <c r="H460" s="362"/>
      <c r="I460" s="355"/>
      <c r="J460" s="355"/>
    </row>
    <row r="461" spans="1:10" ht="12.75">
      <c r="A461" s="363">
        <v>460</v>
      </c>
      <c r="B461" s="362"/>
      <c r="C461" s="358"/>
      <c r="D461" s="358"/>
      <c r="E461" s="358"/>
      <c r="F461" s="358"/>
      <c r="G461" s="358"/>
      <c r="H461" s="362"/>
      <c r="I461" s="355"/>
      <c r="J461" s="355"/>
    </row>
    <row r="462" spans="1:10" ht="12.75">
      <c r="A462" s="363">
        <v>461</v>
      </c>
      <c r="B462" s="362"/>
      <c r="C462" s="358"/>
      <c r="D462" s="358"/>
      <c r="E462" s="358"/>
      <c r="F462" s="358"/>
      <c r="G462" s="358"/>
      <c r="H462" s="362"/>
      <c r="I462" s="355"/>
      <c r="J462" s="355"/>
    </row>
    <row r="463" spans="1:10" ht="12.75">
      <c r="A463" s="363">
        <v>462</v>
      </c>
      <c r="B463" s="362"/>
      <c r="C463" s="358"/>
      <c r="D463" s="358"/>
      <c r="E463" s="358"/>
      <c r="F463" s="358"/>
      <c r="G463" s="358"/>
      <c r="H463" s="362"/>
      <c r="I463" s="355"/>
      <c r="J463" s="355"/>
    </row>
    <row r="464" spans="1:10" ht="12.75">
      <c r="A464" s="363">
        <v>463</v>
      </c>
      <c r="B464" s="362"/>
      <c r="C464" s="358"/>
      <c r="D464" s="358"/>
      <c r="E464" s="358"/>
      <c r="F464" s="358"/>
      <c r="G464" s="358"/>
      <c r="H464" s="362"/>
      <c r="I464" s="355"/>
      <c r="J464" s="355"/>
    </row>
    <row r="465" spans="1:10" ht="12.75">
      <c r="A465" s="363">
        <v>464</v>
      </c>
      <c r="B465" s="362"/>
      <c r="C465" s="358"/>
      <c r="D465" s="358"/>
      <c r="E465" s="358"/>
      <c r="F465" s="358"/>
      <c r="G465" s="358"/>
      <c r="H465" s="362"/>
      <c r="I465" s="355"/>
      <c r="J465" s="355"/>
    </row>
    <row r="466" spans="1:10" ht="12.75">
      <c r="A466" s="363">
        <v>465</v>
      </c>
      <c r="B466" s="362"/>
      <c r="C466" s="358"/>
      <c r="D466" s="358"/>
      <c r="E466" s="358"/>
      <c r="F466" s="358"/>
      <c r="G466" s="358"/>
      <c r="H466" s="362"/>
      <c r="I466" s="355"/>
      <c r="J466" s="355"/>
    </row>
    <row r="467" spans="1:10" ht="12.75">
      <c r="A467" s="363">
        <v>466</v>
      </c>
      <c r="B467" s="362"/>
      <c r="C467" s="358"/>
      <c r="D467" s="358"/>
      <c r="E467" s="358"/>
      <c r="F467" s="358"/>
      <c r="G467" s="358"/>
      <c r="H467" s="362"/>
      <c r="I467" s="355"/>
      <c r="J467" s="355"/>
    </row>
    <row r="468" spans="1:10" ht="12.75">
      <c r="A468" s="363">
        <v>467</v>
      </c>
      <c r="B468" s="362"/>
      <c r="C468" s="358"/>
      <c r="D468" s="358"/>
      <c r="E468" s="358"/>
      <c r="F468" s="358"/>
      <c r="G468" s="358"/>
      <c r="H468" s="362"/>
      <c r="I468" s="355"/>
      <c r="J468" s="355"/>
    </row>
    <row r="469" spans="1:10" ht="12.75">
      <c r="A469" s="363">
        <v>468</v>
      </c>
      <c r="B469" s="362"/>
      <c r="C469" s="358"/>
      <c r="D469" s="358"/>
      <c r="E469" s="358"/>
      <c r="F469" s="358"/>
      <c r="G469" s="358"/>
      <c r="H469" s="362"/>
      <c r="I469" s="355"/>
      <c r="J469" s="355"/>
    </row>
    <row r="470" spans="1:10" ht="12.75">
      <c r="A470" s="363">
        <v>469</v>
      </c>
      <c r="B470" s="362"/>
      <c r="C470" s="358"/>
      <c r="D470" s="358"/>
      <c r="E470" s="358"/>
      <c r="F470" s="358"/>
      <c r="G470" s="358"/>
      <c r="H470" s="362"/>
      <c r="I470" s="355"/>
      <c r="J470" s="355"/>
    </row>
    <row r="471" spans="1:10" ht="12.75">
      <c r="A471" s="363">
        <v>470</v>
      </c>
      <c r="B471" s="362"/>
      <c r="C471" s="358"/>
      <c r="D471" s="358"/>
      <c r="E471" s="358"/>
      <c r="F471" s="358"/>
      <c r="G471" s="358"/>
      <c r="H471" s="362"/>
      <c r="I471" s="355"/>
      <c r="J471" s="355"/>
    </row>
    <row r="472" spans="1:10" ht="12.75">
      <c r="A472" s="363">
        <v>471</v>
      </c>
      <c r="B472" s="362"/>
      <c r="C472" s="358"/>
      <c r="D472" s="358"/>
      <c r="E472" s="358"/>
      <c r="F472" s="358"/>
      <c r="G472" s="358"/>
      <c r="H472" s="362"/>
      <c r="I472" s="355"/>
      <c r="J472" s="355"/>
    </row>
    <row r="473" spans="1:10" ht="12.75">
      <c r="A473" s="363">
        <v>472</v>
      </c>
      <c r="B473" s="362"/>
      <c r="C473" s="358"/>
      <c r="D473" s="358"/>
      <c r="E473" s="358"/>
      <c r="F473" s="358"/>
      <c r="G473" s="358"/>
      <c r="H473" s="362"/>
      <c r="I473" s="355"/>
      <c r="J473" s="355"/>
    </row>
    <row r="474" spans="1:10" ht="12.75">
      <c r="A474" s="363">
        <v>473</v>
      </c>
      <c r="B474" s="362"/>
      <c r="C474" s="358"/>
      <c r="D474" s="358"/>
      <c r="E474" s="358"/>
      <c r="F474" s="358"/>
      <c r="G474" s="358"/>
      <c r="H474" s="362"/>
      <c r="I474" s="355"/>
      <c r="J474" s="355"/>
    </row>
    <row r="475" spans="1:10" ht="12.75">
      <c r="A475" s="363">
        <v>474</v>
      </c>
      <c r="B475" s="362"/>
      <c r="C475" s="358"/>
      <c r="D475" s="358"/>
      <c r="E475" s="358"/>
      <c r="F475" s="358"/>
      <c r="G475" s="358"/>
      <c r="H475" s="362"/>
      <c r="I475" s="355"/>
      <c r="J475" s="355"/>
    </row>
    <row r="476" spans="1:10" ht="12.75">
      <c r="A476" s="363">
        <v>475</v>
      </c>
      <c r="B476" s="362"/>
      <c r="C476" s="358"/>
      <c r="D476" s="358"/>
      <c r="E476" s="358"/>
      <c r="F476" s="358"/>
      <c r="G476" s="358"/>
      <c r="H476" s="362"/>
      <c r="I476" s="355"/>
      <c r="J476" s="355"/>
    </row>
    <row r="477" spans="1:10" ht="12.75">
      <c r="A477" s="363">
        <v>476</v>
      </c>
      <c r="B477" s="362"/>
      <c r="C477" s="358"/>
      <c r="D477" s="358"/>
      <c r="E477" s="358"/>
      <c r="F477" s="358"/>
      <c r="G477" s="358"/>
      <c r="H477" s="362"/>
      <c r="I477" s="355"/>
      <c r="J477" s="355"/>
    </row>
    <row r="478" spans="1:10" ht="12.75">
      <c r="A478" s="363">
        <v>477</v>
      </c>
      <c r="B478" s="362"/>
      <c r="C478" s="358"/>
      <c r="D478" s="358"/>
      <c r="E478" s="358"/>
      <c r="F478" s="358"/>
      <c r="G478" s="358"/>
      <c r="H478" s="362"/>
      <c r="I478" s="355"/>
      <c r="J478" s="355"/>
    </row>
    <row r="479" spans="1:10" ht="12.75">
      <c r="A479" s="363">
        <v>478</v>
      </c>
      <c r="B479" s="362"/>
      <c r="C479" s="358"/>
      <c r="D479" s="358"/>
      <c r="E479" s="358"/>
      <c r="F479" s="358"/>
      <c r="G479" s="358"/>
      <c r="H479" s="362"/>
      <c r="I479" s="355"/>
      <c r="J479" s="355"/>
    </row>
    <row r="480" spans="1:10" ht="12.75">
      <c r="A480" s="363">
        <v>479</v>
      </c>
      <c r="B480" s="362"/>
      <c r="C480" s="358"/>
      <c r="D480" s="358"/>
      <c r="E480" s="358"/>
      <c r="F480" s="358"/>
      <c r="G480" s="358"/>
      <c r="H480" s="362"/>
      <c r="I480" s="355"/>
      <c r="J480" s="355"/>
    </row>
    <row r="481" spans="1:10" ht="12.75">
      <c r="A481" s="363">
        <v>480</v>
      </c>
      <c r="B481" s="362"/>
      <c r="C481" s="358"/>
      <c r="D481" s="358"/>
      <c r="E481" s="358"/>
      <c r="F481" s="358"/>
      <c r="G481" s="358"/>
      <c r="H481" s="362"/>
      <c r="I481" s="355"/>
      <c r="J481" s="355"/>
    </row>
    <row r="482" spans="1:10" ht="12.75">
      <c r="A482" s="363">
        <v>481</v>
      </c>
      <c r="B482" s="362"/>
      <c r="C482" s="358"/>
      <c r="D482" s="358"/>
      <c r="E482" s="358"/>
      <c r="F482" s="358"/>
      <c r="G482" s="358"/>
      <c r="H482" s="362"/>
      <c r="I482" s="355"/>
      <c r="J482" s="355"/>
    </row>
    <row r="483" spans="1:10" ht="12.75">
      <c r="A483" s="363">
        <v>482</v>
      </c>
      <c r="B483" s="362"/>
      <c r="C483" s="358"/>
      <c r="D483" s="358"/>
      <c r="E483" s="358"/>
      <c r="F483" s="358"/>
      <c r="G483" s="358"/>
      <c r="H483" s="362"/>
      <c r="I483" s="355"/>
      <c r="J483" s="355"/>
    </row>
    <row r="484" spans="1:10" ht="12.75">
      <c r="A484" s="363">
        <v>483</v>
      </c>
      <c r="B484" s="362"/>
      <c r="C484" s="358"/>
      <c r="D484" s="358"/>
      <c r="E484" s="358"/>
      <c r="F484" s="358"/>
      <c r="G484" s="358"/>
      <c r="H484" s="362"/>
      <c r="I484" s="355"/>
      <c r="J484" s="355"/>
    </row>
    <row r="485" spans="1:10" ht="12.75">
      <c r="A485" s="363">
        <v>484</v>
      </c>
      <c r="B485" s="362"/>
      <c r="C485" s="358"/>
      <c r="D485" s="358"/>
      <c r="E485" s="358"/>
      <c r="F485" s="358"/>
      <c r="G485" s="358"/>
      <c r="H485" s="362"/>
      <c r="I485" s="355"/>
      <c r="J485" s="355"/>
    </row>
    <row r="486" spans="1:10" ht="12.75">
      <c r="A486" s="363">
        <v>485</v>
      </c>
      <c r="B486" s="362"/>
      <c r="C486" s="358"/>
      <c r="D486" s="358"/>
      <c r="E486" s="358"/>
      <c r="F486" s="358"/>
      <c r="G486" s="358"/>
      <c r="H486" s="362"/>
      <c r="I486" s="355"/>
      <c r="J486" s="355"/>
    </row>
    <row r="487" spans="1:10" ht="12.75">
      <c r="A487" s="363">
        <v>486</v>
      </c>
      <c r="B487" s="362"/>
      <c r="C487" s="358"/>
      <c r="D487" s="358"/>
      <c r="E487" s="358"/>
      <c r="F487" s="358"/>
      <c r="G487" s="358"/>
      <c r="H487" s="362"/>
      <c r="I487" s="355"/>
      <c r="J487" s="355"/>
    </row>
    <row r="488" spans="1:10" ht="12.75">
      <c r="A488" s="363">
        <v>487</v>
      </c>
      <c r="B488" s="362"/>
      <c r="C488" s="358"/>
      <c r="D488" s="358"/>
      <c r="E488" s="358"/>
      <c r="F488" s="358"/>
      <c r="G488" s="358"/>
      <c r="H488" s="362"/>
      <c r="I488" s="355"/>
      <c r="J488" s="355"/>
    </row>
    <row r="489" spans="1:10" ht="12.75">
      <c r="A489" s="363">
        <v>488</v>
      </c>
      <c r="B489" s="362"/>
      <c r="C489" s="358"/>
      <c r="D489" s="358"/>
      <c r="E489" s="358"/>
      <c r="F489" s="358"/>
      <c r="G489" s="358"/>
      <c r="H489" s="362"/>
      <c r="I489" s="355"/>
      <c r="J489" s="355"/>
    </row>
    <row r="490" spans="1:10" ht="12.75">
      <c r="A490" s="363">
        <v>489</v>
      </c>
      <c r="B490" s="362"/>
      <c r="C490" s="358"/>
      <c r="D490" s="358"/>
      <c r="E490" s="358"/>
      <c r="F490" s="358"/>
      <c r="G490" s="358"/>
      <c r="H490" s="362"/>
      <c r="I490" s="355"/>
      <c r="J490" s="355"/>
    </row>
    <row r="491" spans="1:10" ht="12.75">
      <c r="A491" s="363">
        <v>490</v>
      </c>
      <c r="B491" s="362"/>
      <c r="C491" s="358"/>
      <c r="D491" s="358"/>
      <c r="E491" s="358"/>
      <c r="F491" s="358"/>
      <c r="G491" s="358"/>
      <c r="H491" s="362"/>
      <c r="I491" s="355"/>
      <c r="J491" s="355"/>
    </row>
    <row r="492" spans="1:10" ht="12.75">
      <c r="A492" s="363">
        <v>491</v>
      </c>
      <c r="B492" s="362"/>
      <c r="C492" s="358"/>
      <c r="D492" s="358"/>
      <c r="E492" s="358"/>
      <c r="F492" s="358"/>
      <c r="G492" s="358"/>
      <c r="H492" s="362"/>
      <c r="I492" s="355"/>
      <c r="J492" s="355"/>
    </row>
    <row r="493" spans="1:10" ht="12.75">
      <c r="A493" s="363">
        <v>492</v>
      </c>
      <c r="B493" s="362"/>
      <c r="C493" s="358"/>
      <c r="D493" s="358"/>
      <c r="E493" s="358"/>
      <c r="F493" s="358"/>
      <c r="G493" s="358"/>
      <c r="H493" s="362"/>
      <c r="I493" s="355"/>
      <c r="J493" s="355"/>
    </row>
    <row r="494" spans="1:10" ht="12.75">
      <c r="A494" s="363">
        <v>493</v>
      </c>
      <c r="B494" s="362"/>
      <c r="C494" s="358"/>
      <c r="D494" s="358"/>
      <c r="E494" s="358"/>
      <c r="F494" s="358"/>
      <c r="G494" s="358"/>
      <c r="H494" s="362"/>
      <c r="I494" s="355"/>
      <c r="J494" s="355"/>
    </row>
    <row r="495" spans="1:10" ht="12.75">
      <c r="A495" s="363">
        <v>494</v>
      </c>
      <c r="B495" s="362"/>
      <c r="C495" s="358"/>
      <c r="D495" s="358"/>
      <c r="E495" s="358"/>
      <c r="F495" s="358"/>
      <c r="G495" s="358"/>
      <c r="H495" s="362"/>
      <c r="I495" s="355"/>
      <c r="J495" s="355"/>
    </row>
    <row r="496" spans="1:10" ht="12.75">
      <c r="A496" s="363">
        <v>495</v>
      </c>
      <c r="B496" s="362"/>
      <c r="C496" s="358"/>
      <c r="D496" s="358"/>
      <c r="E496" s="358"/>
      <c r="F496" s="358"/>
      <c r="G496" s="358"/>
      <c r="H496" s="362"/>
      <c r="I496" s="355"/>
      <c r="J496" s="355"/>
    </row>
    <row r="497" spans="1:10" ht="12.75">
      <c r="A497" s="363">
        <v>496</v>
      </c>
      <c r="B497" s="362"/>
      <c r="C497" s="358"/>
      <c r="D497" s="358"/>
      <c r="E497" s="358"/>
      <c r="F497" s="358"/>
      <c r="G497" s="358"/>
      <c r="H497" s="362"/>
      <c r="I497" s="355"/>
      <c r="J497" s="355"/>
    </row>
    <row r="498" spans="1:10" ht="12.75">
      <c r="A498" s="363">
        <v>497</v>
      </c>
      <c r="B498" s="362"/>
      <c r="C498" s="358"/>
      <c r="D498" s="358"/>
      <c r="E498" s="358"/>
      <c r="F498" s="358"/>
      <c r="G498" s="358"/>
      <c r="H498" s="362"/>
      <c r="I498" s="355"/>
      <c r="J498" s="355"/>
    </row>
    <row r="499" spans="1:10" ht="12.75">
      <c r="A499" s="363">
        <v>498</v>
      </c>
      <c r="B499" s="362"/>
      <c r="C499" s="358"/>
      <c r="D499" s="358"/>
      <c r="E499" s="358"/>
      <c r="F499" s="358"/>
      <c r="G499" s="358"/>
      <c r="H499" s="362"/>
      <c r="I499" s="355"/>
      <c r="J499" s="355"/>
    </row>
    <row r="500" spans="1:10" ht="12.75">
      <c r="A500" s="363">
        <v>499</v>
      </c>
      <c r="B500" s="362"/>
      <c r="C500" s="358"/>
      <c r="D500" s="358"/>
      <c r="E500" s="358"/>
      <c r="F500" s="358"/>
      <c r="G500" s="358"/>
      <c r="H500" s="362"/>
      <c r="I500" s="355"/>
      <c r="J500" s="355"/>
    </row>
    <row r="501" spans="1:10" ht="12.75">
      <c r="A501" s="363">
        <v>500</v>
      </c>
      <c r="B501" s="362"/>
      <c r="C501" s="358"/>
      <c r="D501" s="358"/>
      <c r="E501" s="358"/>
      <c r="F501" s="358"/>
      <c r="G501" s="358"/>
      <c r="H501" s="362"/>
      <c r="I501" s="355"/>
      <c r="J501" s="355"/>
    </row>
    <row r="502" spans="1:10" ht="12.75">
      <c r="A502" s="363">
        <v>501</v>
      </c>
      <c r="B502" s="362"/>
      <c r="C502" s="358"/>
      <c r="D502" s="358"/>
      <c r="E502" s="358"/>
      <c r="F502" s="358"/>
      <c r="G502" s="358"/>
      <c r="H502" s="362"/>
      <c r="I502" s="355"/>
      <c r="J502" s="355"/>
    </row>
    <row r="503" ht="12.75">
      <c r="A503" s="338" t="s">
        <v>219</v>
      </c>
    </row>
  </sheetData>
  <sheetProtection/>
  <dataValidations count="1">
    <dataValidation type="list" allowBlank="1" showInputMessage="1" showErrorMessage="1" sqref="I3:J502">
      <formula1>$N$2:$N$19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AU109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0.71875" style="0" customWidth="1"/>
    <col min="2" max="2" width="13.7109375" style="0" customWidth="1"/>
    <col min="3" max="3" width="6.00390625" style="0" customWidth="1"/>
    <col min="4" max="4" width="0.13671875" style="0" customWidth="1"/>
    <col min="5" max="5" width="5.421875" style="0" customWidth="1"/>
    <col min="6" max="6" width="4.57421875" style="0" customWidth="1"/>
    <col min="7" max="7" width="14.140625" style="0" customWidth="1"/>
    <col min="8" max="8" width="12.421875" style="0" customWidth="1"/>
    <col min="9" max="9" width="10.7109375" style="0" customWidth="1"/>
    <col min="10" max="10" width="8.00390625" style="0" customWidth="1"/>
    <col min="11" max="11" width="7.8515625" style="0" customWidth="1"/>
    <col min="12" max="12" width="14.140625" style="0" customWidth="1"/>
    <col min="13" max="15" width="4.421875" style="0" customWidth="1"/>
    <col min="16" max="17" width="4.28125" style="0" customWidth="1"/>
    <col min="18" max="18" width="9.57421875" style="0" customWidth="1"/>
    <col min="19" max="19" width="10.00390625" style="0" customWidth="1"/>
    <col min="20" max="20" width="9.7109375" style="0" customWidth="1"/>
    <col min="21" max="21" width="13.57421875" style="0" customWidth="1"/>
    <col min="22" max="22" width="0.13671875" style="0" customWidth="1"/>
    <col min="23" max="23" width="0.42578125" style="0" hidden="1" customWidth="1"/>
    <col min="24" max="24" width="2.8515625" style="0" hidden="1" customWidth="1"/>
    <col min="25" max="25" width="1.7109375" style="0" hidden="1" customWidth="1"/>
    <col min="26" max="28" width="14.00390625" style="0" hidden="1" customWidth="1"/>
    <col min="29" max="29" width="0.13671875" style="0" hidden="1" customWidth="1"/>
    <col min="30" max="35" width="14.00390625" style="0" hidden="1" customWidth="1"/>
    <col min="36" max="36" width="0.85546875" style="0" hidden="1" customWidth="1"/>
    <col min="37" max="44" width="14.00390625" style="0" hidden="1" customWidth="1"/>
    <col min="45" max="45" width="0.2890625" style="0" customWidth="1"/>
    <col min="46" max="46" width="7.140625" style="0" hidden="1" customWidth="1"/>
    <col min="47" max="47" width="2.8515625" style="0" hidden="1" customWidth="1"/>
    <col min="48" max="49" width="14.00390625" style="0" customWidth="1"/>
  </cols>
  <sheetData>
    <row r="1" spans="1:25" ht="18" customHeight="1" thickTop="1">
      <c r="A1" s="51"/>
      <c r="B1" s="628" t="s">
        <v>171</v>
      </c>
      <c r="C1" s="629"/>
      <c r="D1" s="629"/>
      <c r="E1" s="629"/>
      <c r="F1" s="629"/>
      <c r="G1" s="625" t="str">
        <f>VLOOKUP(X1,'CADASTRO DE EMPREGADOS'!A3:B139,2)</f>
        <v>MARCOS ANTONIO CARDOSO</v>
      </c>
      <c r="H1" s="626"/>
      <c r="I1" s="626"/>
      <c r="J1" s="626"/>
      <c r="K1" s="626"/>
      <c r="L1" s="627"/>
      <c r="M1" s="312"/>
      <c r="N1" s="313"/>
      <c r="O1" s="313"/>
      <c r="P1" s="313"/>
      <c r="Q1" s="313"/>
      <c r="R1" s="313"/>
      <c r="S1" s="313"/>
      <c r="T1" s="313"/>
      <c r="U1" s="314"/>
      <c r="V1" s="213"/>
      <c r="W1" s="211"/>
      <c r="X1" s="365">
        <v>5</v>
      </c>
      <c r="Y1" s="137"/>
    </row>
    <row r="2" spans="1:47" ht="18" customHeight="1">
      <c r="A2" s="51"/>
      <c r="B2" s="84" t="s">
        <v>14</v>
      </c>
      <c r="C2" s="642" t="s">
        <v>15</v>
      </c>
      <c r="D2" s="642"/>
      <c r="E2" s="642"/>
      <c r="F2" s="642"/>
      <c r="G2" s="638" t="s">
        <v>99</v>
      </c>
      <c r="H2" s="574"/>
      <c r="I2" s="574"/>
      <c r="J2" s="574"/>
      <c r="K2" s="574"/>
      <c r="L2" s="575"/>
      <c r="M2" s="315"/>
      <c r="N2" s="316"/>
      <c r="O2" s="316"/>
      <c r="P2" s="316"/>
      <c r="Q2" s="316"/>
      <c r="R2" s="316"/>
      <c r="S2" s="316"/>
      <c r="T2" s="316"/>
      <c r="U2" s="317"/>
      <c r="V2" s="213"/>
      <c r="W2" s="211"/>
      <c r="X2" s="364">
        <v>2</v>
      </c>
      <c r="Y2" s="137"/>
      <c r="AL2" s="14" t="b">
        <f>IF(AM2+AN2=0,0)</f>
        <v>0</v>
      </c>
      <c r="AM2" s="14">
        <f>IF($AM$4=$AM$6,0,IF($AM$4&lt;&gt;$AM$6,1))</f>
        <v>1</v>
      </c>
      <c r="AN2" s="14">
        <f>IF($AN$4=$AN$6,0,IF($AN$4&lt;&gt;$AN$6,1))</f>
        <v>1</v>
      </c>
      <c r="AO2" s="14"/>
      <c r="AP2" s="14"/>
      <c r="AQ2" s="16"/>
      <c r="AR2" s="14"/>
      <c r="AS2" s="17"/>
      <c r="AT2" s="14"/>
      <c r="AU2" s="160">
        <v>40909</v>
      </c>
    </row>
    <row r="3" spans="1:47" ht="18" customHeight="1">
      <c r="A3" s="51"/>
      <c r="B3" s="339">
        <v>41640</v>
      </c>
      <c r="C3" s="643">
        <f>VLOOKUP(X1,'CADASTRO DE EMPREGADOS'!A2:H501,3)</f>
        <v>40336</v>
      </c>
      <c r="D3" s="644"/>
      <c r="E3" s="644"/>
      <c r="F3" s="645"/>
      <c r="G3" s="639"/>
      <c r="H3" s="640"/>
      <c r="I3" s="640"/>
      <c r="J3" s="640"/>
      <c r="K3" s="640"/>
      <c r="L3" s="641"/>
      <c r="M3" s="315"/>
      <c r="N3" s="316"/>
      <c r="O3" s="316"/>
      <c r="P3" s="316"/>
      <c r="Q3" s="316"/>
      <c r="R3" s="316"/>
      <c r="S3" s="316"/>
      <c r="T3" s="316"/>
      <c r="U3" s="317"/>
      <c r="V3" s="213"/>
      <c r="W3" s="211"/>
      <c r="X3" s="366">
        <v>1</v>
      </c>
      <c r="Y3" s="137"/>
      <c r="AA3" s="10" t="s">
        <v>16</v>
      </c>
      <c r="AB3" s="12"/>
      <c r="AC3" s="12"/>
      <c r="AI3" s="80" t="s">
        <v>94</v>
      </c>
      <c r="AJ3" s="81"/>
      <c r="AK3" s="81"/>
      <c r="AL3" s="91">
        <f>IF(AL2=0,AM11-AL64,IF(AL2&gt;0,AM11))</f>
        <v>31</v>
      </c>
      <c r="AM3" s="18"/>
      <c r="AN3" s="18"/>
      <c r="AO3" s="14"/>
      <c r="AP3" s="14"/>
      <c r="AR3" s="14"/>
      <c r="AS3" s="17"/>
      <c r="AT3" s="14"/>
      <c r="AU3" s="160">
        <v>40940</v>
      </c>
    </row>
    <row r="4" spans="1:47" ht="18" customHeight="1">
      <c r="A4" s="51"/>
      <c r="B4" s="343" t="s">
        <v>37</v>
      </c>
      <c r="C4" s="643" t="str">
        <f>VLOOKUP(X1,'CADASTRO DE EMPREGADOS'!A2:H501,6)</f>
        <v>4110-08</v>
      </c>
      <c r="D4" s="644"/>
      <c r="E4" s="644"/>
      <c r="F4" s="645"/>
      <c r="G4" s="344" t="s">
        <v>172</v>
      </c>
      <c r="H4" s="347">
        <f>VLOOKUP(X1,'CADASTRO DE EMPREGADOS'!A2:H501,4)</f>
        <v>25600</v>
      </c>
      <c r="I4" s="345" t="s">
        <v>165</v>
      </c>
      <c r="J4" s="492" t="str">
        <f>VLOOKUP(X1,'CADASTRO DE EMPREGADOS'!A2:K501,5)</f>
        <v>0001/SP</v>
      </c>
      <c r="K4" s="493"/>
      <c r="L4" s="494"/>
      <c r="M4" s="318"/>
      <c r="N4" s="319"/>
      <c r="O4" s="319"/>
      <c r="P4" s="319"/>
      <c r="Q4" s="319"/>
      <c r="R4" s="319"/>
      <c r="S4" s="319"/>
      <c r="T4" s="319"/>
      <c r="U4" s="320"/>
      <c r="V4" s="211"/>
      <c r="W4" s="211"/>
      <c r="X4" s="137"/>
      <c r="Y4" s="137"/>
      <c r="AA4" s="10"/>
      <c r="AB4" s="12"/>
      <c r="AC4" s="12"/>
      <c r="AI4" s="614" t="s">
        <v>92</v>
      </c>
      <c r="AJ4" s="615"/>
      <c r="AK4" s="259"/>
      <c r="AL4" s="90">
        <f>IF(AL2=0,30-AL6+1,IF(AL2&gt;0,30))</f>
        <v>30</v>
      </c>
      <c r="AM4" s="78">
        <f>MONTH(B3)</f>
        <v>1</v>
      </c>
      <c r="AN4" s="94">
        <f>YEAR(B3)</f>
        <v>2014</v>
      </c>
      <c r="AO4" s="14"/>
      <c r="AP4" s="14"/>
      <c r="AQ4" s="16">
        <v>39141</v>
      </c>
      <c r="AR4" s="14"/>
      <c r="AS4" s="17"/>
      <c r="AT4" s="14"/>
      <c r="AU4" s="160">
        <v>40969</v>
      </c>
    </row>
    <row r="5" spans="1:47" ht="18" customHeight="1" thickBot="1">
      <c r="A5" s="51"/>
      <c r="B5" s="636" t="s">
        <v>220</v>
      </c>
      <c r="C5" s="637"/>
      <c r="D5" s="346"/>
      <c r="E5" s="346"/>
      <c r="F5" s="651">
        <f>VLOOKUP(X1,'CADASTRO DE EMPREGADOS'!A2:H89,8)</f>
        <v>6000</v>
      </c>
      <c r="G5" s="652"/>
      <c r="H5" s="348" t="s">
        <v>104</v>
      </c>
      <c r="I5" s="492" t="str">
        <f>VLOOKUP(X1,'CADASTRO DE EMPREGADOS'!A2:H502,7)</f>
        <v>auxiliar de faturamento</v>
      </c>
      <c r="J5" s="493"/>
      <c r="K5" s="493"/>
      <c r="L5" s="494"/>
      <c r="M5" s="620" t="s">
        <v>8</v>
      </c>
      <c r="N5" s="621"/>
      <c r="O5" s="621"/>
      <c r="P5" s="621"/>
      <c r="Q5" s="622"/>
      <c r="R5" s="352">
        <f>VLOOKUP(X1,'CADASTRO DE EMPREGADOS'!A2:J502,9)</f>
        <v>4</v>
      </c>
      <c r="S5" s="619" t="s">
        <v>36</v>
      </c>
      <c r="T5" s="619"/>
      <c r="U5" s="353">
        <f>VLOOKUP(X1,'CADASTRO DE EMPREGADOS'!A2:J502,10)</f>
        <v>5</v>
      </c>
      <c r="V5" s="212"/>
      <c r="W5" s="212"/>
      <c r="X5" s="137"/>
      <c r="Y5" s="137"/>
      <c r="AA5" s="10"/>
      <c r="AB5" s="12"/>
      <c r="AC5" s="12"/>
      <c r="AI5" s="617" t="s">
        <v>110</v>
      </c>
      <c r="AJ5" s="618"/>
      <c r="AK5" s="260"/>
      <c r="AL5" s="92">
        <f>(AL4-F13)</f>
        <v>30</v>
      </c>
      <c r="AM5" s="78"/>
      <c r="AN5" s="77"/>
      <c r="AO5" s="14"/>
      <c r="AP5" s="14"/>
      <c r="AQ5" s="19">
        <v>39507</v>
      </c>
      <c r="AR5" s="14"/>
      <c r="AS5" s="17"/>
      <c r="AT5" s="14"/>
      <c r="AU5" s="160">
        <v>41000</v>
      </c>
    </row>
    <row r="6" spans="1:47" ht="18" customHeight="1" thickTop="1">
      <c r="A6" s="51"/>
      <c r="B6" s="611" t="s">
        <v>9</v>
      </c>
      <c r="C6" s="612"/>
      <c r="D6" s="612"/>
      <c r="E6" s="612"/>
      <c r="F6" s="612"/>
      <c r="G6" s="612"/>
      <c r="H6" s="612"/>
      <c r="I6" s="612"/>
      <c r="J6" s="612"/>
      <c r="K6" s="612"/>
      <c r="L6" s="613"/>
      <c r="M6" s="609" t="s">
        <v>11</v>
      </c>
      <c r="N6" s="610"/>
      <c r="O6" s="610"/>
      <c r="P6" s="610" t="s">
        <v>169</v>
      </c>
      <c r="Q6" s="610"/>
      <c r="R6" s="616" t="s">
        <v>3</v>
      </c>
      <c r="S6" s="616"/>
      <c r="T6" s="592"/>
      <c r="U6" s="623" t="s">
        <v>85</v>
      </c>
      <c r="V6" s="210"/>
      <c r="W6" s="133"/>
      <c r="X6" s="133"/>
      <c r="Y6" s="133"/>
      <c r="AA6" s="11">
        <f>S9*T9</f>
        <v>482.93</v>
      </c>
      <c r="AB6" s="32"/>
      <c r="AC6" s="32"/>
      <c r="AI6" s="604" t="s">
        <v>91</v>
      </c>
      <c r="AJ6" s="605"/>
      <c r="AK6" s="261"/>
      <c r="AL6" s="75">
        <f>DAY(C3)</f>
        <v>7</v>
      </c>
      <c r="AM6" s="75">
        <f>MONTH(C3)</f>
        <v>6</v>
      </c>
      <c r="AN6" s="76">
        <f>YEAR(C3)</f>
        <v>2010</v>
      </c>
      <c r="AO6" s="14"/>
      <c r="AP6" s="14"/>
      <c r="AQ6" s="16">
        <v>39872</v>
      </c>
      <c r="AR6" s="14"/>
      <c r="AS6" s="17"/>
      <c r="AT6" s="14"/>
      <c r="AU6" s="160">
        <v>41030</v>
      </c>
    </row>
    <row r="7" spans="1:47" ht="63.75">
      <c r="A7" s="51"/>
      <c r="B7" s="600" t="s">
        <v>11</v>
      </c>
      <c r="C7" s="601"/>
      <c r="D7" s="601"/>
      <c r="E7" s="601"/>
      <c r="F7" s="602"/>
      <c r="G7" s="146" t="s">
        <v>0</v>
      </c>
      <c r="H7" s="654" t="s">
        <v>20</v>
      </c>
      <c r="I7" s="601"/>
      <c r="J7" s="601"/>
      <c r="K7" s="602"/>
      <c r="L7" s="147" t="s">
        <v>0</v>
      </c>
      <c r="M7" s="142" t="s">
        <v>1</v>
      </c>
      <c r="N7" s="143" t="s">
        <v>10</v>
      </c>
      <c r="O7" s="144" t="s">
        <v>2</v>
      </c>
      <c r="P7" s="145" t="s">
        <v>113</v>
      </c>
      <c r="Q7" s="145" t="s">
        <v>170</v>
      </c>
      <c r="R7" s="38">
        <v>0</v>
      </c>
      <c r="S7" s="109">
        <v>1317.07</v>
      </c>
      <c r="T7" s="126">
        <v>0.08</v>
      </c>
      <c r="U7" s="624"/>
      <c r="V7" s="234" t="s">
        <v>170</v>
      </c>
      <c r="W7" s="235" t="s">
        <v>170</v>
      </c>
      <c r="X7" s="237" t="s">
        <v>113</v>
      </c>
      <c r="Y7" s="238" t="s">
        <v>113</v>
      </c>
      <c r="Z7" s="180" t="s">
        <v>1</v>
      </c>
      <c r="AA7" s="33" t="s">
        <v>26</v>
      </c>
      <c r="AB7" s="33" t="s">
        <v>27</v>
      </c>
      <c r="AC7" s="33" t="s">
        <v>28</v>
      </c>
      <c r="AD7" s="45" t="s">
        <v>10</v>
      </c>
      <c r="AE7" s="44" t="s">
        <v>39</v>
      </c>
      <c r="AF7" s="45" t="s">
        <v>40</v>
      </c>
      <c r="AG7" s="33" t="s">
        <v>2</v>
      </c>
      <c r="AH7" s="33" t="s">
        <v>29</v>
      </c>
      <c r="AI7" s="33" t="s">
        <v>30</v>
      </c>
      <c r="AJ7" s="33" t="s">
        <v>31</v>
      </c>
      <c r="AK7" s="301" t="s">
        <v>177</v>
      </c>
      <c r="AL7" s="181"/>
      <c r="AM7" s="182"/>
      <c r="AN7" s="182"/>
      <c r="AO7" s="14"/>
      <c r="AP7" s="14"/>
      <c r="AQ7" s="16">
        <v>40237</v>
      </c>
      <c r="AR7" s="14"/>
      <c r="AS7" s="17"/>
      <c r="AT7" s="14"/>
      <c r="AU7" s="160">
        <v>41061</v>
      </c>
    </row>
    <row r="8" spans="1:47" ht="17.25" customHeight="1">
      <c r="A8" s="51"/>
      <c r="B8" s="646" t="s">
        <v>93</v>
      </c>
      <c r="C8" s="647"/>
      <c r="D8" s="135"/>
      <c r="E8" s="135"/>
      <c r="F8" s="89">
        <f>IF(AL4=31,0,IF(AL4&lt;&gt;31,AL4-F13))</f>
        <v>30</v>
      </c>
      <c r="G8" s="28">
        <f>IF(X2=2,F5/30*F8,IF(X2=1,0,IF(X2=3,0)))</f>
        <v>6000</v>
      </c>
      <c r="H8" s="26" t="s">
        <v>13</v>
      </c>
      <c r="I8" s="26"/>
      <c r="J8" s="4">
        <f>VLOOKUP($AA$30,$R$7:$T$9,3)</f>
        <v>0.11</v>
      </c>
      <c r="K8" s="4">
        <f>IF(AA30+AB30=0,0,IF(AA30+AB30&gt;0,J8))</f>
        <v>0.11</v>
      </c>
      <c r="L8" s="29">
        <f>IF($AA$30&gt;$S$9,$S$9*$K$8,IF($AA$30&lt;$S$9,$AA$30*$K$8))-L9</f>
        <v>482.93</v>
      </c>
      <c r="M8" s="139"/>
      <c r="N8" s="140"/>
      <c r="O8" s="140"/>
      <c r="P8" s="141"/>
      <c r="Q8" s="266"/>
      <c r="R8" s="38">
        <f>S7+0.01</f>
        <v>1317.08</v>
      </c>
      <c r="S8" s="109">
        <v>2195.12</v>
      </c>
      <c r="T8" s="126">
        <v>0.09</v>
      </c>
      <c r="U8" s="624"/>
      <c r="V8" s="305" t="b">
        <v>1</v>
      </c>
      <c r="W8" s="226">
        <f>IF(V8=TRUE,G8,IF(V8=FALSE,0))</f>
        <v>6000</v>
      </c>
      <c r="X8" s="239" t="b">
        <v>1</v>
      </c>
      <c r="Y8" s="240">
        <f>IF(X8=TRUE,G8,IF(X8=FALSE,0))</f>
        <v>6000</v>
      </c>
      <c r="Z8" s="169" t="b">
        <v>1</v>
      </c>
      <c r="AA8" s="66">
        <f>IF(Z8=TRUE,G8,IF(Z8=FALSE,0))</f>
        <v>6000</v>
      </c>
      <c r="AB8" s="36"/>
      <c r="AC8" s="36"/>
      <c r="AD8" s="168" t="b">
        <v>1</v>
      </c>
      <c r="AE8" s="35">
        <f aca="true" t="shared" si="0" ref="AE8:AE28">IF(AD8=TRUE,G8,IF(AD8=FALSE,0))</f>
        <v>6000</v>
      </c>
      <c r="AF8" s="35"/>
      <c r="AG8" s="174" t="b">
        <v>1</v>
      </c>
      <c r="AH8" s="34">
        <f>IF(AG8=TRUE,G8,IF(AG8=FALSE,0))</f>
        <v>6000</v>
      </c>
      <c r="AI8" s="36"/>
      <c r="AJ8" s="36"/>
      <c r="AK8" s="36"/>
      <c r="AL8" s="183"/>
      <c r="AM8" s="184"/>
      <c r="AN8" s="183"/>
      <c r="AO8" s="20"/>
      <c r="AP8" s="20"/>
      <c r="AQ8" s="16">
        <v>40602</v>
      </c>
      <c r="AR8" s="20"/>
      <c r="AS8" s="6"/>
      <c r="AT8" s="20"/>
      <c r="AU8" s="160">
        <v>41091</v>
      </c>
    </row>
    <row r="9" spans="1:47" ht="17.25" customHeight="1">
      <c r="A9" s="51"/>
      <c r="B9" s="156" t="s">
        <v>154</v>
      </c>
      <c r="C9" s="157">
        <v>0</v>
      </c>
      <c r="D9" s="151">
        <f>INT(C9)</f>
        <v>0</v>
      </c>
      <c r="E9" s="161">
        <f>IF($X$2=1,0,IF($X$2=3,0,IF($X$2=2,(C9-D9)/0.6+D9)))</f>
        <v>0</v>
      </c>
      <c r="F9" s="159">
        <v>0.5</v>
      </c>
      <c r="G9" s="163">
        <f>(F5/U34)*D10*E9</f>
        <v>0</v>
      </c>
      <c r="H9" s="608" t="s">
        <v>159</v>
      </c>
      <c r="I9" s="556"/>
      <c r="J9" s="556"/>
      <c r="K9" s="557"/>
      <c r="L9" s="30">
        <v>0</v>
      </c>
      <c r="M9" s="139"/>
      <c r="N9" s="140"/>
      <c r="O9" s="140"/>
      <c r="P9" s="262"/>
      <c r="Q9" s="266"/>
      <c r="R9" s="38">
        <f>S8+0.01</f>
        <v>2195.13</v>
      </c>
      <c r="S9" s="109">
        <v>4390.24</v>
      </c>
      <c r="T9" s="126">
        <v>0.11</v>
      </c>
      <c r="U9" s="624"/>
      <c r="V9" s="305" t="b">
        <v>1</v>
      </c>
      <c r="W9" s="226">
        <f>IF(V9=TRUE,G9,IF(V9=FALSE,0))</f>
        <v>0</v>
      </c>
      <c r="X9" s="241"/>
      <c r="Y9" s="240">
        <f>IF(X9=TRUE,G9,IF(X9=FALSE,0))</f>
        <v>0</v>
      </c>
      <c r="Z9" s="169" t="b">
        <v>1</v>
      </c>
      <c r="AA9" s="67">
        <f>IF(Z9=TRUE,G9,IF(Z9=FALSE,0))</f>
        <v>0</v>
      </c>
      <c r="AB9" s="68"/>
      <c r="AC9" s="68"/>
      <c r="AD9" s="168" t="b">
        <v>1</v>
      </c>
      <c r="AE9" s="69">
        <f t="shared" si="0"/>
        <v>0</v>
      </c>
      <c r="AF9" s="69"/>
      <c r="AG9" s="174" t="b">
        <v>1</v>
      </c>
      <c r="AH9" s="67">
        <f>IF(AG9=TRUE,G9,IF(AG9=FALSE,0))</f>
        <v>0</v>
      </c>
      <c r="AI9" s="68"/>
      <c r="AJ9" s="68"/>
      <c r="AK9" s="68"/>
      <c r="AL9" s="185" t="str">
        <f>MONTH(B3)&amp;"/"&amp;YEAR(B3)</f>
        <v>1/2014</v>
      </c>
      <c r="AM9" s="184"/>
      <c r="AN9" s="183"/>
      <c r="AO9" s="20"/>
      <c r="AP9" s="20"/>
      <c r="AQ9" s="19">
        <v>40968</v>
      </c>
      <c r="AR9" s="21" t="b">
        <f>IF(AL9="2/2007",28,IF(AL9="2/2008",29,IF(AL9="2/2009",28,IF(AL9="2/2010",28,IF(AL9="2/2011",28,IF(AL9="2/2012",29,AS9))))))</f>
        <v>0</v>
      </c>
      <c r="AS9" s="6" t="b">
        <f>IF(AL9="2/2013",28,IF(AL9="2/2014",28,IF(AL9="2/2015",28,IF(AL9="2/2016",29,IF(AL9="2/2017",28,IF(AL9="2/2018",28,IF(AL9="2/2019",28,AT9)))))))</f>
        <v>0</v>
      </c>
      <c r="AT9" s="20" t="b">
        <f>IF(AL9="2/2020",29,IF(AL9="2/2021",28,IF(AL9="2/2022",28,IF(AL9="2/2023",28,IF(AL9="2/2024",29)))))</f>
        <v>0</v>
      </c>
      <c r="AU9" s="160">
        <v>41122</v>
      </c>
    </row>
    <row r="10" spans="1:47" ht="17.25" customHeight="1">
      <c r="A10" s="51"/>
      <c r="B10" s="156" t="s">
        <v>155</v>
      </c>
      <c r="C10" s="158">
        <v>0</v>
      </c>
      <c r="D10" s="152">
        <f>F9+1</f>
        <v>1.5</v>
      </c>
      <c r="E10" s="162" t="s">
        <v>156</v>
      </c>
      <c r="F10" s="158">
        <v>0</v>
      </c>
      <c r="G10" s="163">
        <f>IF(C10&lt;=0,0,IF(C10&gt;0,(G9/C10)*F10))</f>
        <v>0</v>
      </c>
      <c r="H10" s="603" t="s">
        <v>22</v>
      </c>
      <c r="I10" s="589"/>
      <c r="J10" s="4">
        <f>VLOOKUP($AC$30,$R$7:$T$9,3)</f>
        <v>0.08</v>
      </c>
      <c r="K10" s="4">
        <f>IF(AC30=0,0,IF(AC30&gt;0,J10))</f>
        <v>0</v>
      </c>
      <c r="L10" s="29">
        <f>IF($AC$30&gt;$S$9,$S$9*$K$10,IF($AC$30&lt;$S$9,$AC$30*$K$10))</f>
        <v>0</v>
      </c>
      <c r="M10" s="139"/>
      <c r="N10" s="140"/>
      <c r="O10" s="140"/>
      <c r="P10" s="262"/>
      <c r="Q10" s="267"/>
      <c r="R10" s="286" t="s">
        <v>4</v>
      </c>
      <c r="S10" s="287"/>
      <c r="T10" s="288"/>
      <c r="U10" s="624"/>
      <c r="V10" s="305" t="b">
        <v>1</v>
      </c>
      <c r="W10" s="226">
        <f>IF(V10=TRUE,G10,IF(V10=FALSE,0))</f>
        <v>0</v>
      </c>
      <c r="X10" s="241"/>
      <c r="Y10" s="240">
        <f>IF(X10=TRUE,G10,IF(X10=FALSE,0))</f>
        <v>0</v>
      </c>
      <c r="Z10" s="169" t="b">
        <v>1</v>
      </c>
      <c r="AA10" s="34">
        <f>IF(Z10=TRUE,G10,IF(Z10=FALSE,0))</f>
        <v>0</v>
      </c>
      <c r="AB10" s="36"/>
      <c r="AC10" s="36"/>
      <c r="AD10" s="168" t="b">
        <v>1</v>
      </c>
      <c r="AE10" s="35">
        <f t="shared" si="0"/>
        <v>0</v>
      </c>
      <c r="AF10" s="35"/>
      <c r="AG10" s="175" t="b">
        <v>1</v>
      </c>
      <c r="AH10" s="34">
        <f>IF(AG10=TRUE,G10,IF(AG10=FALSE,0))</f>
        <v>0</v>
      </c>
      <c r="AI10" s="36"/>
      <c r="AJ10" s="36"/>
      <c r="AK10" s="36"/>
      <c r="AL10" s="182"/>
      <c r="AM10" s="182">
        <v>30</v>
      </c>
      <c r="AN10" s="183"/>
      <c r="AO10" s="20"/>
      <c r="AP10" s="20"/>
      <c r="AQ10" s="16">
        <v>41333</v>
      </c>
      <c r="AR10" s="20"/>
      <c r="AS10" s="6"/>
      <c r="AT10" s="20"/>
      <c r="AU10" s="160">
        <v>41153</v>
      </c>
    </row>
    <row r="11" spans="1:47" ht="17.25" customHeight="1">
      <c r="A11" s="51"/>
      <c r="B11" s="156" t="s">
        <v>154</v>
      </c>
      <c r="C11" s="157">
        <v>0</v>
      </c>
      <c r="D11" s="151">
        <f>INT(C11)</f>
        <v>0</v>
      </c>
      <c r="E11" s="161">
        <f>IF($X$2=1,0,IF($X$2=3,0,IF($X$2=2,(C11-D11)/0.6+D11)))</f>
        <v>0</v>
      </c>
      <c r="F11" s="159">
        <v>0.6</v>
      </c>
      <c r="G11" s="163">
        <f>(F5/U34)*D12*E11</f>
        <v>0</v>
      </c>
      <c r="H11" s="27" t="s">
        <v>21</v>
      </c>
      <c r="I11" s="27"/>
      <c r="J11" s="4">
        <f>VLOOKUP($I$33,$R$21:$T$25,3)</f>
        <v>0.275</v>
      </c>
      <c r="K11" s="4">
        <f>VLOOKUP($I$33,$R$21:$T$25,3)</f>
        <v>0.275</v>
      </c>
      <c r="L11" s="53">
        <f>IF(I33*K11-Z32&lt;U27,0,IF(I33*K11-Z32&gt;=U27,I33*K11-Z32-U38))</f>
        <v>443.94</v>
      </c>
      <c r="M11" s="139"/>
      <c r="N11" s="140"/>
      <c r="O11" s="140"/>
      <c r="P11" s="262"/>
      <c r="Q11" s="268"/>
      <c r="R11" s="39">
        <v>0</v>
      </c>
      <c r="S11" s="5">
        <v>682.5</v>
      </c>
      <c r="T11" s="71">
        <v>35</v>
      </c>
      <c r="U11" s="624"/>
      <c r="V11" s="305" t="b">
        <v>1</v>
      </c>
      <c r="W11" s="226">
        <f aca="true" t="shared" si="1" ref="W11:W25">IF(V11=TRUE,G11,IF(V11=FALSE,0))</f>
        <v>0</v>
      </c>
      <c r="X11" s="241"/>
      <c r="Y11" s="240">
        <f>IF(X11=TRUE,G11,IF(X11=FALSE,0))</f>
        <v>0</v>
      </c>
      <c r="Z11" s="169" t="b">
        <v>1</v>
      </c>
      <c r="AA11" s="34">
        <f>IF(Z11=TRUE,G11,IF(Z11=FALSE,0))</f>
        <v>0</v>
      </c>
      <c r="AB11" s="36"/>
      <c r="AC11" s="36"/>
      <c r="AD11" s="168" t="b">
        <v>1</v>
      </c>
      <c r="AE11" s="35">
        <f t="shared" si="0"/>
        <v>0</v>
      </c>
      <c r="AF11" s="35"/>
      <c r="AG11" s="175" t="b">
        <v>1</v>
      </c>
      <c r="AH11" s="34">
        <f>IF(AG11=TRUE,G11,IF(AG11=FALSE,0))</f>
        <v>0</v>
      </c>
      <c r="AI11" s="36"/>
      <c r="AJ11" s="36"/>
      <c r="AK11" s="36"/>
      <c r="AL11" s="183"/>
      <c r="AM11" s="186">
        <f>VLOOKUP(AM4,AM12:AN38,2)</f>
        <v>31</v>
      </c>
      <c r="AN11" s="187"/>
      <c r="AO11" s="20"/>
      <c r="AP11" s="20"/>
      <c r="AQ11" s="16">
        <v>41698</v>
      </c>
      <c r="AR11" s="20"/>
      <c r="AS11" s="6"/>
      <c r="AT11" s="20"/>
      <c r="AU11" s="160">
        <v>41183</v>
      </c>
    </row>
    <row r="12" spans="1:47" ht="17.25" customHeight="1">
      <c r="A12" s="51"/>
      <c r="B12" s="156" t="s">
        <v>155</v>
      </c>
      <c r="C12" s="158">
        <v>0</v>
      </c>
      <c r="D12" s="152">
        <f>F11+1</f>
        <v>1.6</v>
      </c>
      <c r="E12" s="162" t="s">
        <v>156</v>
      </c>
      <c r="F12" s="158">
        <v>0</v>
      </c>
      <c r="G12" s="163">
        <f>IF(C12&lt;=0,0,IF(C12&gt;0,(G11/C12)*F12))</f>
        <v>0</v>
      </c>
      <c r="H12" s="155" t="s">
        <v>160</v>
      </c>
      <c r="I12" s="153"/>
      <c r="J12" s="153"/>
      <c r="K12" s="154"/>
      <c r="L12" s="30"/>
      <c r="M12" s="139"/>
      <c r="N12" s="140"/>
      <c r="O12" s="140"/>
      <c r="P12" s="262"/>
      <c r="Q12" s="268"/>
      <c r="R12" s="39">
        <f>S11+0.01</f>
        <v>682.51</v>
      </c>
      <c r="S12" s="5">
        <v>1025.81</v>
      </c>
      <c r="T12" s="71">
        <v>24.66</v>
      </c>
      <c r="U12" s="624"/>
      <c r="V12" s="305" t="b">
        <v>1</v>
      </c>
      <c r="W12" s="226">
        <f t="shared" si="1"/>
        <v>0</v>
      </c>
      <c r="X12" s="241"/>
      <c r="Y12" s="242"/>
      <c r="Z12" s="169" t="b">
        <v>1</v>
      </c>
      <c r="AA12" s="34"/>
      <c r="AB12" s="36"/>
      <c r="AC12" s="36"/>
      <c r="AD12" s="168" t="b">
        <v>1</v>
      </c>
      <c r="AE12" s="35"/>
      <c r="AF12" s="35"/>
      <c r="AG12" s="175" t="b">
        <v>1</v>
      </c>
      <c r="AH12" s="34"/>
      <c r="AI12" s="36"/>
      <c r="AJ12" s="36"/>
      <c r="AK12" s="36"/>
      <c r="AL12" s="183"/>
      <c r="AM12" s="188">
        <v>1</v>
      </c>
      <c r="AN12" s="188">
        <v>31</v>
      </c>
      <c r="AO12" s="20"/>
      <c r="AP12" s="20"/>
      <c r="AQ12" s="16">
        <v>42063</v>
      </c>
      <c r="AR12" s="20"/>
      <c r="AS12" s="6"/>
      <c r="AT12" s="20"/>
      <c r="AU12" s="160">
        <v>41214</v>
      </c>
    </row>
    <row r="13" spans="1:47" ht="17.25" customHeight="1">
      <c r="A13" s="51"/>
      <c r="B13" s="653" t="s">
        <v>17</v>
      </c>
      <c r="C13" s="596"/>
      <c r="D13" s="148"/>
      <c r="E13" s="148"/>
      <c r="F13" s="149"/>
      <c r="G13" s="5">
        <v>0</v>
      </c>
      <c r="H13" s="303" t="s">
        <v>179</v>
      </c>
      <c r="I13" s="304"/>
      <c r="J13" s="334">
        <f>VLOOKUP($J$35,$R$21:$T$25,3)</f>
        <v>0</v>
      </c>
      <c r="K13" s="334">
        <f>VLOOKUP($J$35,$R$21:$T$25,3)</f>
        <v>0</v>
      </c>
      <c r="L13" s="53">
        <f>IF(J35*K13-Z34&lt;U27,0,IF(J35*K13-Z34&gt;=U27,J35*K13-Z34-U38))</f>
        <v>0</v>
      </c>
      <c r="M13" s="102"/>
      <c r="N13" s="86"/>
      <c r="O13" s="86"/>
      <c r="P13" s="263"/>
      <c r="Q13" s="266"/>
      <c r="R13" s="289">
        <f>S12+0.01</f>
        <v>1025.82</v>
      </c>
      <c r="S13" s="290">
        <v>0</v>
      </c>
      <c r="T13" s="291">
        <v>0</v>
      </c>
      <c r="U13" s="624"/>
      <c r="V13" s="305" t="b">
        <v>1</v>
      </c>
      <c r="W13" s="226">
        <f t="shared" si="1"/>
        <v>0</v>
      </c>
      <c r="X13" s="237"/>
      <c r="Y13" s="237"/>
      <c r="Z13" s="170" t="b">
        <v>1</v>
      </c>
      <c r="AA13" s="34">
        <f>IF($Z$13=TRUE,G13,IF($Z$13=FALSE,0))</f>
        <v>0</v>
      </c>
      <c r="AB13" s="253"/>
      <c r="AC13" s="36"/>
      <c r="AD13" s="168" t="b">
        <v>1</v>
      </c>
      <c r="AE13" s="35">
        <f t="shared" si="0"/>
        <v>0</v>
      </c>
      <c r="AF13" s="35"/>
      <c r="AG13" s="175" t="b">
        <v>1</v>
      </c>
      <c r="AH13" s="36">
        <v>0</v>
      </c>
      <c r="AI13" s="34">
        <f>IF($AG$13=TRUE,$G$13,IF($AG$13=FALSE,0))</f>
        <v>0</v>
      </c>
      <c r="AJ13" s="36"/>
      <c r="AK13" s="36"/>
      <c r="AL13" s="183"/>
      <c r="AM13" s="188">
        <v>2</v>
      </c>
      <c r="AN13" s="25" t="b">
        <f>AR9</f>
        <v>0</v>
      </c>
      <c r="AO13" s="20"/>
      <c r="AP13" s="20"/>
      <c r="AQ13" s="19">
        <v>42429</v>
      </c>
      <c r="AR13" s="6"/>
      <c r="AS13" s="6"/>
      <c r="AT13" s="20"/>
      <c r="AU13" s="160">
        <v>41244</v>
      </c>
    </row>
    <row r="14" spans="1:47" ht="17.25" customHeight="1">
      <c r="A14" s="51"/>
      <c r="B14" s="595" t="s">
        <v>157</v>
      </c>
      <c r="C14" s="606"/>
      <c r="D14" s="606"/>
      <c r="E14" s="606"/>
      <c r="F14" s="607"/>
      <c r="G14" s="5">
        <v>0</v>
      </c>
      <c r="H14" s="608" t="s">
        <v>164</v>
      </c>
      <c r="I14" s="556"/>
      <c r="J14" s="556"/>
      <c r="K14" s="557"/>
      <c r="L14" s="30">
        <v>0</v>
      </c>
      <c r="M14" s="102"/>
      <c r="N14" s="86"/>
      <c r="O14" s="86"/>
      <c r="P14" s="263"/>
      <c r="Q14" s="292"/>
      <c r="R14" s="294"/>
      <c r="S14" s="295"/>
      <c r="T14" s="295"/>
      <c r="U14" s="300"/>
      <c r="V14" s="305" t="b">
        <v>1</v>
      </c>
      <c r="W14" s="226">
        <f t="shared" si="1"/>
        <v>0</v>
      </c>
      <c r="X14" s="237"/>
      <c r="Y14" s="237"/>
      <c r="Z14" s="170" t="b">
        <v>1</v>
      </c>
      <c r="AA14" s="34">
        <f>IF($Z$13=TRUE,G14,IF($Z$13=FALSE,0))</f>
        <v>0</v>
      </c>
      <c r="AB14" s="253"/>
      <c r="AC14" s="36"/>
      <c r="AD14" s="168" t="b">
        <v>1</v>
      </c>
      <c r="AE14" s="35">
        <f t="shared" si="0"/>
        <v>0</v>
      </c>
      <c r="AF14" s="35"/>
      <c r="AG14" s="175" t="b">
        <v>1</v>
      </c>
      <c r="AH14" s="36"/>
      <c r="AI14" s="34">
        <f>IF($AG$14=TRUE,$G$14,IF($AG$14=FALSE,0))</f>
        <v>0</v>
      </c>
      <c r="AJ14" s="36"/>
      <c r="AK14" s="36"/>
      <c r="AL14" s="183"/>
      <c r="AM14" s="188">
        <v>3</v>
      </c>
      <c r="AN14" s="188">
        <v>31</v>
      </c>
      <c r="AO14" s="20"/>
      <c r="AP14" s="20"/>
      <c r="AQ14" s="22">
        <v>42794</v>
      </c>
      <c r="AR14" s="6"/>
      <c r="AS14" s="6"/>
      <c r="AT14" s="20"/>
      <c r="AU14" s="160">
        <v>41275</v>
      </c>
    </row>
    <row r="15" spans="1:47" ht="17.25" customHeight="1">
      <c r="A15" s="51"/>
      <c r="B15" s="653" t="s">
        <v>18</v>
      </c>
      <c r="C15" s="596"/>
      <c r="D15" s="596"/>
      <c r="E15" s="596"/>
      <c r="F15" s="597"/>
      <c r="G15" s="28">
        <f>(G13+G14)/3</f>
        <v>0</v>
      </c>
      <c r="H15" s="603" t="s">
        <v>23</v>
      </c>
      <c r="I15" s="588"/>
      <c r="J15" s="4">
        <f>VLOOKUP($L$33,$R$21:$T$25,3)</f>
        <v>0</v>
      </c>
      <c r="K15" s="4">
        <f>VLOOKUP($L$33,$R$21:$T$25,3)</f>
        <v>0</v>
      </c>
      <c r="L15" s="53">
        <f>IF(X2=1,0,IF(X2=2,0,IF(X2=3,L33*K15-Z33)))</f>
        <v>0</v>
      </c>
      <c r="M15" s="102"/>
      <c r="N15" s="86"/>
      <c r="O15" s="86"/>
      <c r="P15" s="264"/>
      <c r="Q15" s="293"/>
      <c r="R15" s="592" t="s">
        <v>32</v>
      </c>
      <c r="S15" s="593"/>
      <c r="T15" s="594"/>
      <c r="U15" s="200">
        <v>0.08</v>
      </c>
      <c r="V15" s="305" t="b">
        <v>1</v>
      </c>
      <c r="W15" s="226">
        <f t="shared" si="1"/>
        <v>0</v>
      </c>
      <c r="X15" s="237"/>
      <c r="Y15" s="237"/>
      <c r="Z15" s="170" t="b">
        <v>1</v>
      </c>
      <c r="AA15" s="34">
        <f>IF(Z15=TRUE,G15,IF(Z15=FALSE,0))</f>
        <v>0</v>
      </c>
      <c r="AB15" s="253"/>
      <c r="AC15" s="36"/>
      <c r="AD15" s="168" t="b">
        <v>1</v>
      </c>
      <c r="AE15" s="35">
        <f t="shared" si="0"/>
        <v>0</v>
      </c>
      <c r="AF15" s="35"/>
      <c r="AG15" s="175" t="b">
        <v>1</v>
      </c>
      <c r="AH15" s="36">
        <v>0</v>
      </c>
      <c r="AI15" s="34">
        <f>IF($AG$15=TRUE,$G$15,IF($AG$15=FALSE,0))</f>
        <v>0</v>
      </c>
      <c r="AJ15" s="36"/>
      <c r="AK15" s="36"/>
      <c r="AL15" s="182"/>
      <c r="AM15" s="188">
        <v>4</v>
      </c>
      <c r="AN15" s="188">
        <v>30</v>
      </c>
      <c r="AO15" s="20"/>
      <c r="AP15" s="20"/>
      <c r="AQ15" s="23">
        <v>43159</v>
      </c>
      <c r="AR15" s="20"/>
      <c r="AS15" s="6"/>
      <c r="AT15" s="20"/>
      <c r="AU15" s="160">
        <v>41306</v>
      </c>
    </row>
    <row r="16" spans="1:47" ht="17.25" customHeight="1">
      <c r="A16" s="51"/>
      <c r="B16" s="653" t="s">
        <v>109</v>
      </c>
      <c r="C16" s="596"/>
      <c r="D16" s="148"/>
      <c r="E16" s="148"/>
      <c r="F16" s="150"/>
      <c r="G16" s="5">
        <v>0</v>
      </c>
      <c r="H16" s="587" t="s">
        <v>161</v>
      </c>
      <c r="I16" s="588"/>
      <c r="J16" s="589"/>
      <c r="K16" s="85"/>
      <c r="L16" s="79">
        <f>IF(X2=2,F5/30*K16,IF(X2=1,0,IF(X2=3,0)))</f>
        <v>0</v>
      </c>
      <c r="M16" s="272"/>
      <c r="N16" s="273"/>
      <c r="O16" s="273"/>
      <c r="P16" s="265"/>
      <c r="Q16" s="269"/>
      <c r="R16" s="296"/>
      <c r="S16" s="296"/>
      <c r="T16" s="296"/>
      <c r="U16" s="200">
        <v>0.06</v>
      </c>
      <c r="V16" s="306" t="b">
        <v>1</v>
      </c>
      <c r="W16" s="226">
        <f t="shared" si="1"/>
        <v>0</v>
      </c>
      <c r="X16" s="237"/>
      <c r="Y16" s="237"/>
      <c r="Z16" s="170" t="b">
        <v>0</v>
      </c>
      <c r="AA16" s="34">
        <f>IF(Z16=TRUE,G16,IF(Z16=FALSE,0))</f>
        <v>0</v>
      </c>
      <c r="AB16" s="253"/>
      <c r="AC16" s="36"/>
      <c r="AD16" s="168" t="b">
        <v>1</v>
      </c>
      <c r="AE16" s="35">
        <f t="shared" si="0"/>
        <v>0</v>
      </c>
      <c r="AF16" s="35"/>
      <c r="AG16" s="175" t="b">
        <v>1</v>
      </c>
      <c r="AH16" s="36">
        <v>0</v>
      </c>
      <c r="AI16" s="34">
        <f>IF($AG$16=TRUE,$G$16,IF($AG$16=FALSE,0))</f>
        <v>0</v>
      </c>
      <c r="AJ16" s="36"/>
      <c r="AK16" s="36"/>
      <c r="AL16" s="182"/>
      <c r="AM16" s="188">
        <v>5</v>
      </c>
      <c r="AN16" s="188">
        <v>31</v>
      </c>
      <c r="AO16" s="20"/>
      <c r="AP16" s="20"/>
      <c r="AQ16" s="23">
        <v>43524</v>
      </c>
      <c r="AR16" s="20"/>
      <c r="AS16" s="6"/>
      <c r="AT16" s="20"/>
      <c r="AU16" s="160">
        <v>41334</v>
      </c>
    </row>
    <row r="17" spans="1:47" ht="17.25" customHeight="1">
      <c r="A17" s="51"/>
      <c r="B17" s="595" t="s">
        <v>158</v>
      </c>
      <c r="C17" s="596"/>
      <c r="D17" s="596"/>
      <c r="E17" s="596"/>
      <c r="F17" s="597"/>
      <c r="G17" s="5"/>
      <c r="H17" s="587" t="s">
        <v>163</v>
      </c>
      <c r="I17" s="588"/>
      <c r="J17" s="588"/>
      <c r="K17" s="589"/>
      <c r="L17" s="31"/>
      <c r="M17" s="272"/>
      <c r="N17" s="273"/>
      <c r="O17" s="274"/>
      <c r="P17" s="264"/>
      <c r="Q17" s="268"/>
      <c r="R17" s="297"/>
      <c r="S17" s="297"/>
      <c r="T17" s="297"/>
      <c r="U17" s="201" t="s">
        <v>147</v>
      </c>
      <c r="V17" s="227" t="b">
        <v>1</v>
      </c>
      <c r="W17" s="228">
        <f t="shared" si="1"/>
        <v>0</v>
      </c>
      <c r="X17" s="243"/>
      <c r="Y17" s="237"/>
      <c r="Z17" s="170" t="b">
        <v>1</v>
      </c>
      <c r="AA17" s="34"/>
      <c r="AB17" s="253"/>
      <c r="AC17" s="36"/>
      <c r="AD17" s="168" t="b">
        <v>1</v>
      </c>
      <c r="AE17" s="35">
        <f t="shared" si="0"/>
        <v>0</v>
      </c>
      <c r="AF17" s="35"/>
      <c r="AG17" s="175" t="b">
        <v>1</v>
      </c>
      <c r="AH17" s="36"/>
      <c r="AI17" s="34">
        <f>IF($AG$16=TRUE,$G$17,IF($AG$16=FALSE,0))</f>
        <v>0</v>
      </c>
      <c r="AJ17" s="36"/>
      <c r="AK17" s="36"/>
      <c r="AL17" s="182"/>
      <c r="AM17" s="188">
        <v>6</v>
      </c>
      <c r="AN17" s="188">
        <v>30</v>
      </c>
      <c r="AO17" s="20"/>
      <c r="AP17" s="20"/>
      <c r="AQ17" s="24">
        <v>43890</v>
      </c>
      <c r="AR17" s="20"/>
      <c r="AS17" s="6"/>
      <c r="AT17" s="20"/>
      <c r="AU17" s="160">
        <v>41365</v>
      </c>
    </row>
    <row r="18" spans="1:47" ht="17.25" customHeight="1">
      <c r="A18" s="51"/>
      <c r="B18" s="584" t="s">
        <v>19</v>
      </c>
      <c r="C18" s="585"/>
      <c r="D18" s="585"/>
      <c r="E18" s="585"/>
      <c r="F18" s="585"/>
      <c r="G18" s="28">
        <f>(G16+G17)/3</f>
        <v>0</v>
      </c>
      <c r="H18" s="587" t="s">
        <v>102</v>
      </c>
      <c r="I18" s="588"/>
      <c r="J18" s="588"/>
      <c r="K18" s="589"/>
      <c r="L18" s="79">
        <f>IF(AB31&gt;AA31,AA31,IF(AB31&lt;=AA31,AB31))</f>
        <v>0</v>
      </c>
      <c r="M18" s="272"/>
      <c r="N18" s="273"/>
      <c r="O18" s="274"/>
      <c r="P18" s="265"/>
      <c r="Q18" s="269"/>
      <c r="R18" s="224"/>
      <c r="S18" s="224"/>
      <c r="T18" s="225"/>
      <c r="U18" s="202">
        <v>0.023</v>
      </c>
      <c r="V18" s="227" t="b">
        <v>1</v>
      </c>
      <c r="W18" s="228">
        <f t="shared" si="1"/>
        <v>0</v>
      </c>
      <c r="X18" s="243"/>
      <c r="Y18" s="243"/>
      <c r="Z18" s="170" t="b">
        <v>1</v>
      </c>
      <c r="AA18" s="34">
        <f>IF(Z18=TRUE,G18,IF(Z18=FALSE,0))</f>
        <v>0</v>
      </c>
      <c r="AB18" s="253"/>
      <c r="AC18" s="36"/>
      <c r="AD18" s="168" t="b">
        <v>1</v>
      </c>
      <c r="AE18" s="35">
        <f t="shared" si="0"/>
        <v>0</v>
      </c>
      <c r="AF18" s="35"/>
      <c r="AG18" s="175" t="b">
        <v>1</v>
      </c>
      <c r="AH18" s="36">
        <v>0</v>
      </c>
      <c r="AI18" s="34">
        <f>IF($AG$18=TRUE,$G$18,IF($AG$18=FALSE,0))</f>
        <v>0</v>
      </c>
      <c r="AJ18" s="36"/>
      <c r="AK18" s="36"/>
      <c r="AL18" s="182"/>
      <c r="AM18" s="188">
        <v>7</v>
      </c>
      <c r="AN18" s="188">
        <v>31</v>
      </c>
      <c r="AO18" s="20"/>
      <c r="AP18" s="20"/>
      <c r="AQ18" s="22">
        <v>44255</v>
      </c>
      <c r="AR18" s="20"/>
      <c r="AS18" s="6"/>
      <c r="AT18" s="20"/>
      <c r="AU18" s="160">
        <v>41395</v>
      </c>
    </row>
    <row r="19" spans="1:47" ht="17.25" customHeight="1">
      <c r="A19" s="51"/>
      <c r="B19" s="586" t="s">
        <v>162</v>
      </c>
      <c r="C19" s="585"/>
      <c r="D19" s="585"/>
      <c r="E19" s="585"/>
      <c r="F19" s="585"/>
      <c r="G19" s="5"/>
      <c r="H19" s="552" t="s">
        <v>145</v>
      </c>
      <c r="I19" s="553"/>
      <c r="J19" s="553"/>
      <c r="K19" s="554"/>
      <c r="L19" s="127">
        <f>IF(X2=1,0,IF(X2=2,AD32,IF(X2=3,0)))</f>
        <v>0</v>
      </c>
      <c r="M19" s="272"/>
      <c r="N19" s="132"/>
      <c r="O19" s="273"/>
      <c r="P19" s="265"/>
      <c r="Q19" s="269"/>
      <c r="R19" s="176"/>
      <c r="S19" s="176"/>
      <c r="T19" s="298"/>
      <c r="U19" s="299"/>
      <c r="V19" s="307" t="b">
        <v>1</v>
      </c>
      <c r="W19" s="228">
        <f t="shared" si="1"/>
        <v>0</v>
      </c>
      <c r="X19" s="244"/>
      <c r="Y19" s="245"/>
      <c r="Z19" s="170"/>
      <c r="AA19" s="34">
        <f>IF(Z19=TRUE,G19,IF(Z19=FALSE,0))</f>
        <v>0</v>
      </c>
      <c r="AB19" s="253"/>
      <c r="AC19" s="36"/>
      <c r="AD19" s="168" t="b">
        <v>1</v>
      </c>
      <c r="AE19" s="35">
        <f t="shared" si="0"/>
        <v>0</v>
      </c>
      <c r="AF19" s="70">
        <f>IF($AD$19=TRUE,$G$19,IF($AD$19=FALSE,0))</f>
        <v>0</v>
      </c>
      <c r="AG19" s="175"/>
      <c r="AH19" s="34">
        <f>IF(AG19=TRUE,G19,IF(AG19=FALSE,0))</f>
        <v>0</v>
      </c>
      <c r="AI19" s="34"/>
      <c r="AJ19" s="36"/>
      <c r="AK19" s="36"/>
      <c r="AL19" s="182"/>
      <c r="AM19" s="188">
        <v>8</v>
      </c>
      <c r="AN19" s="188">
        <v>31</v>
      </c>
      <c r="AO19" s="20"/>
      <c r="AP19" s="20"/>
      <c r="AQ19" s="23">
        <v>43159</v>
      </c>
      <c r="AR19" s="20"/>
      <c r="AS19" s="6"/>
      <c r="AT19" s="20"/>
      <c r="AU19" s="160">
        <v>41426</v>
      </c>
    </row>
    <row r="20" spans="1:47" ht="17.25" customHeight="1">
      <c r="A20" s="51"/>
      <c r="B20" s="590" t="s">
        <v>168</v>
      </c>
      <c r="C20" s="591"/>
      <c r="D20" s="591"/>
      <c r="E20" s="591"/>
      <c r="F20" s="591"/>
      <c r="G20" s="5"/>
      <c r="H20" s="558" t="s">
        <v>144</v>
      </c>
      <c r="I20" s="559"/>
      <c r="J20" s="559"/>
      <c r="K20" s="560"/>
      <c r="L20" s="127">
        <f>IF(X2=1,0,IF(X2=2,W31,IF(X2=3,0)))</f>
        <v>0</v>
      </c>
      <c r="M20" s="134"/>
      <c r="N20" s="87"/>
      <c r="O20" s="87"/>
      <c r="P20" s="264"/>
      <c r="Q20" s="268"/>
      <c r="R20" s="592" t="s">
        <v>5</v>
      </c>
      <c r="S20" s="598"/>
      <c r="T20" s="599"/>
      <c r="U20" s="203" t="s">
        <v>7</v>
      </c>
      <c r="V20" s="229" t="b">
        <v>1</v>
      </c>
      <c r="W20" s="228">
        <f t="shared" si="1"/>
        <v>0</v>
      </c>
      <c r="X20" s="246"/>
      <c r="Y20" s="247"/>
      <c r="Z20" s="169" t="b">
        <v>1</v>
      </c>
      <c r="AA20" s="128"/>
      <c r="AB20" s="253"/>
      <c r="AC20" s="66">
        <f>IF(Z20=TRUE,G20,IF(Z20=FALSE,0))</f>
        <v>0</v>
      </c>
      <c r="AD20" s="168" t="b">
        <v>1</v>
      </c>
      <c r="AE20" s="35">
        <f t="shared" si="0"/>
        <v>0</v>
      </c>
      <c r="AF20" s="70">
        <f>IF($AD$20=TRUE,$G$20,IF($AD$20=FALSE,0))</f>
        <v>0</v>
      </c>
      <c r="AG20" s="175" t="b">
        <v>1</v>
      </c>
      <c r="AH20" s="34"/>
      <c r="AI20" s="34"/>
      <c r="AJ20" s="66">
        <f>IF($AG$20=TRUE,$G$20,IF($AG$20=FALSE,0))</f>
        <v>0</v>
      </c>
      <c r="AK20" s="66"/>
      <c r="AL20" s="182"/>
      <c r="AM20" s="188">
        <v>9</v>
      </c>
      <c r="AN20" s="188">
        <v>30</v>
      </c>
      <c r="AO20" s="20"/>
      <c r="AP20" s="20"/>
      <c r="AQ20" s="23">
        <v>44620</v>
      </c>
      <c r="AR20" s="20"/>
      <c r="AS20" s="6"/>
      <c r="AT20" s="20"/>
      <c r="AU20" s="160">
        <v>41456</v>
      </c>
    </row>
    <row r="21" spans="1:47" ht="17.25" customHeight="1">
      <c r="A21" s="51"/>
      <c r="B21" s="510"/>
      <c r="C21" s="511"/>
      <c r="D21" s="511"/>
      <c r="E21" s="511"/>
      <c r="F21" s="511"/>
      <c r="G21" s="5">
        <v>0</v>
      </c>
      <c r="H21" s="552" t="s">
        <v>148</v>
      </c>
      <c r="I21" s="553"/>
      <c r="J21" s="553"/>
      <c r="K21" s="554"/>
      <c r="L21" s="127">
        <f>IF(X2=1,0,IF(X2=2,Y31,IF(X2=3,0)))</f>
        <v>0</v>
      </c>
      <c r="M21" s="272"/>
      <c r="N21" s="273"/>
      <c r="O21" s="273"/>
      <c r="P21" s="265"/>
      <c r="Q21" s="265"/>
      <c r="R21" s="7">
        <v>0</v>
      </c>
      <c r="S21" s="109">
        <v>1787.77</v>
      </c>
      <c r="T21" s="8">
        <v>0</v>
      </c>
      <c r="U21" s="204">
        <v>0</v>
      </c>
      <c r="V21" s="230" t="b">
        <v>1</v>
      </c>
      <c r="W21" s="228">
        <f t="shared" si="1"/>
        <v>0</v>
      </c>
      <c r="X21" s="246" t="b">
        <v>1</v>
      </c>
      <c r="Y21" s="240">
        <f>IF(X21=TRUE,G21,IF(X21=FALSE,0))</f>
        <v>0</v>
      </c>
      <c r="Z21" s="172" t="b">
        <v>1</v>
      </c>
      <c r="AA21" s="34">
        <f aca="true" t="shared" si="2" ref="AA21:AA26">IF(Z21=TRUE,G21,IF(Z21=FALSE,0))</f>
        <v>0</v>
      </c>
      <c r="AB21" s="253"/>
      <c r="AC21" s="254"/>
      <c r="AD21" s="173" t="b">
        <v>1</v>
      </c>
      <c r="AE21" s="35">
        <f t="shared" si="0"/>
        <v>0</v>
      </c>
      <c r="AF21" s="70"/>
      <c r="AG21" s="67" t="b">
        <v>1</v>
      </c>
      <c r="AH21" s="34">
        <f aca="true" t="shared" si="3" ref="AH21:AH26">IF(AG21=TRUE,G21,IF(AG21=FALSE,0))</f>
        <v>0</v>
      </c>
      <c r="AI21" s="119"/>
      <c r="AJ21" s="254"/>
      <c r="AK21" s="254"/>
      <c r="AL21" s="182"/>
      <c r="AM21" s="188">
        <v>10</v>
      </c>
      <c r="AN21" s="188">
        <v>31</v>
      </c>
      <c r="AO21" s="20"/>
      <c r="AP21" s="20"/>
      <c r="AQ21" s="74" t="s">
        <v>89</v>
      </c>
      <c r="AR21" s="20"/>
      <c r="AS21" s="6"/>
      <c r="AT21" s="20"/>
      <c r="AU21" s="160">
        <v>41487</v>
      </c>
    </row>
    <row r="22" spans="1:47" ht="17.25" customHeight="1">
      <c r="A22" s="51"/>
      <c r="B22" s="510"/>
      <c r="C22" s="511"/>
      <c r="D22" s="511"/>
      <c r="E22" s="511"/>
      <c r="F22" s="511"/>
      <c r="G22" s="5">
        <v>0</v>
      </c>
      <c r="H22" s="555" t="s">
        <v>146</v>
      </c>
      <c r="I22" s="556"/>
      <c r="J22" s="556"/>
      <c r="K22" s="557"/>
      <c r="L22" s="167">
        <f>G13+G14+G15+G16+G17+G18-L9-L12</f>
        <v>0</v>
      </c>
      <c r="M22" s="272"/>
      <c r="N22" s="273"/>
      <c r="O22" s="273"/>
      <c r="P22" s="270"/>
      <c r="Q22" s="271"/>
      <c r="R22" s="38">
        <f>S21+0.01</f>
        <v>1787.78</v>
      </c>
      <c r="S22" s="109">
        <v>2679.29</v>
      </c>
      <c r="T22" s="60">
        <v>0.075</v>
      </c>
      <c r="U22" s="205">
        <v>134.08</v>
      </c>
      <c r="V22" s="307" t="b">
        <v>1</v>
      </c>
      <c r="W22" s="228">
        <f t="shared" si="1"/>
        <v>0</v>
      </c>
      <c r="X22" s="246" t="b">
        <v>1</v>
      </c>
      <c r="Y22" s="240">
        <f>IF(X21=TRUE,G22,IF(X21=FALSE,0))</f>
        <v>0</v>
      </c>
      <c r="Z22" s="172" t="b">
        <v>1</v>
      </c>
      <c r="AA22" s="34">
        <f t="shared" si="2"/>
        <v>0</v>
      </c>
      <c r="AB22" s="253"/>
      <c r="AC22" s="254"/>
      <c r="AD22" s="173" t="b">
        <v>1</v>
      </c>
      <c r="AE22" s="35">
        <f t="shared" si="0"/>
        <v>0</v>
      </c>
      <c r="AF22" s="70"/>
      <c r="AG22" s="67" t="b">
        <v>1</v>
      </c>
      <c r="AH22" s="34">
        <f t="shared" si="3"/>
        <v>0</v>
      </c>
      <c r="AI22" s="119"/>
      <c r="AJ22" s="254"/>
      <c r="AK22" s="254"/>
      <c r="AL22" s="182"/>
      <c r="AM22" s="188">
        <v>11</v>
      </c>
      <c r="AN22" s="188">
        <v>30</v>
      </c>
      <c r="AO22" s="20"/>
      <c r="AP22" s="20"/>
      <c r="AQ22" s="23">
        <v>43524</v>
      </c>
      <c r="AR22" s="20"/>
      <c r="AS22" s="6"/>
      <c r="AT22" s="20"/>
      <c r="AU22" s="160">
        <v>41518</v>
      </c>
    </row>
    <row r="23" spans="1:47" ht="17.25" customHeight="1">
      <c r="A23" s="51"/>
      <c r="B23" s="510"/>
      <c r="C23" s="511"/>
      <c r="D23" s="511"/>
      <c r="E23" s="511"/>
      <c r="F23" s="511"/>
      <c r="G23" s="5"/>
      <c r="H23" s="567"/>
      <c r="I23" s="568"/>
      <c r="J23" s="568"/>
      <c r="K23" s="569"/>
      <c r="L23" s="31"/>
      <c r="M23" s="272"/>
      <c r="N23" s="273"/>
      <c r="O23" s="273"/>
      <c r="P23" s="270"/>
      <c r="Q23" s="270"/>
      <c r="R23" s="39">
        <f>S22+0.01</f>
        <v>2679.3</v>
      </c>
      <c r="S23" s="109">
        <v>3572.43</v>
      </c>
      <c r="T23" s="60">
        <v>0.15</v>
      </c>
      <c r="U23" s="206">
        <v>335.03</v>
      </c>
      <c r="V23" s="308" t="b">
        <v>1</v>
      </c>
      <c r="W23" s="228">
        <f t="shared" si="1"/>
        <v>0</v>
      </c>
      <c r="X23" s="246" t="b">
        <v>1</v>
      </c>
      <c r="Y23" s="240">
        <f>IF(X22=TRUE,G23,IF(X22=FALSE,0))</f>
        <v>0</v>
      </c>
      <c r="Z23" s="172" t="b">
        <v>1</v>
      </c>
      <c r="AA23" s="34">
        <f t="shared" si="2"/>
        <v>0</v>
      </c>
      <c r="AB23" s="253"/>
      <c r="AC23" s="254"/>
      <c r="AD23" s="173" t="b">
        <v>1</v>
      </c>
      <c r="AE23" s="35">
        <f t="shared" si="0"/>
        <v>0</v>
      </c>
      <c r="AF23" s="70"/>
      <c r="AG23" s="67" t="b">
        <v>1</v>
      </c>
      <c r="AH23" s="34">
        <f t="shared" si="3"/>
        <v>0</v>
      </c>
      <c r="AI23" s="119"/>
      <c r="AJ23" s="254"/>
      <c r="AK23" s="254"/>
      <c r="AL23" s="182"/>
      <c r="AM23" s="188">
        <v>12</v>
      </c>
      <c r="AN23" s="188">
        <v>31</v>
      </c>
      <c r="AO23" s="20"/>
      <c r="AP23" s="20"/>
      <c r="AQ23" s="23">
        <v>43889</v>
      </c>
      <c r="AR23" s="20"/>
      <c r="AS23" s="6"/>
      <c r="AT23" s="20"/>
      <c r="AU23" s="160">
        <v>41548</v>
      </c>
    </row>
    <row r="24" spans="1:47" ht="17.25" customHeight="1">
      <c r="A24" s="51"/>
      <c r="B24" s="510"/>
      <c r="C24" s="511"/>
      <c r="D24" s="511"/>
      <c r="E24" s="511"/>
      <c r="F24" s="511"/>
      <c r="G24" s="5"/>
      <c r="H24" s="561"/>
      <c r="I24" s="562"/>
      <c r="J24" s="562"/>
      <c r="K24" s="563"/>
      <c r="L24" s="31"/>
      <c r="M24" s="272"/>
      <c r="N24" s="273"/>
      <c r="O24" s="273"/>
      <c r="P24" s="270"/>
      <c r="Q24" s="270"/>
      <c r="R24" s="39">
        <f>S23+0.01</f>
        <v>3572.44</v>
      </c>
      <c r="S24" s="109">
        <v>4463.81</v>
      </c>
      <c r="T24" s="60">
        <v>0.225</v>
      </c>
      <c r="U24" s="206">
        <v>602.96</v>
      </c>
      <c r="V24" s="230" t="b">
        <v>1</v>
      </c>
      <c r="W24" s="228">
        <f t="shared" si="1"/>
        <v>0</v>
      </c>
      <c r="X24" s="246" t="b">
        <v>1</v>
      </c>
      <c r="Y24" s="240">
        <f>IF(X23=TRUE,G24,IF(X23=FALSE,0))</f>
        <v>0</v>
      </c>
      <c r="Z24" s="172" t="b">
        <v>1</v>
      </c>
      <c r="AA24" s="34">
        <f t="shared" si="2"/>
        <v>0</v>
      </c>
      <c r="AB24" s="253"/>
      <c r="AC24" s="254"/>
      <c r="AD24" s="173" t="b">
        <v>1</v>
      </c>
      <c r="AE24" s="35">
        <f t="shared" si="0"/>
        <v>0</v>
      </c>
      <c r="AF24" s="70"/>
      <c r="AG24" s="67" t="b">
        <v>1</v>
      </c>
      <c r="AH24" s="34">
        <f t="shared" si="3"/>
        <v>0</v>
      </c>
      <c r="AI24" s="119"/>
      <c r="AJ24" s="254"/>
      <c r="AK24" s="254"/>
      <c r="AL24" s="182"/>
      <c r="AM24" s="188"/>
      <c r="AN24" s="188"/>
      <c r="AO24" s="20"/>
      <c r="AP24" s="20"/>
      <c r="AQ24" s="72">
        <v>44255</v>
      </c>
      <c r="AR24" s="20"/>
      <c r="AS24" s="6"/>
      <c r="AT24" s="20"/>
      <c r="AU24" s="160">
        <v>41579</v>
      </c>
    </row>
    <row r="25" spans="1:47" ht="17.25" customHeight="1">
      <c r="A25" s="51"/>
      <c r="B25" s="510"/>
      <c r="C25" s="511"/>
      <c r="D25" s="511"/>
      <c r="E25" s="511"/>
      <c r="F25" s="511"/>
      <c r="G25" s="5"/>
      <c r="H25" s="561"/>
      <c r="I25" s="562"/>
      <c r="J25" s="562"/>
      <c r="K25" s="563"/>
      <c r="L25" s="31"/>
      <c r="M25" s="272"/>
      <c r="N25" s="273"/>
      <c r="O25" s="273"/>
      <c r="P25" s="270"/>
      <c r="Q25" s="270"/>
      <c r="R25" s="39">
        <f>S24+0.01</f>
        <v>4463.82</v>
      </c>
      <c r="S25" s="52">
        <v>999999999.99</v>
      </c>
      <c r="T25" s="60">
        <v>0.275</v>
      </c>
      <c r="U25" s="206">
        <f>S24*(T25-T24)+U24</f>
        <v>826.15</v>
      </c>
      <c r="V25" s="231" t="b">
        <v>1</v>
      </c>
      <c r="W25" s="228">
        <f t="shared" si="1"/>
        <v>0</v>
      </c>
      <c r="X25" s="246" t="b">
        <v>1</v>
      </c>
      <c r="Y25" s="240">
        <f>IF(X24=TRUE,G25,IF(X24=FALSE,0))</f>
        <v>0</v>
      </c>
      <c r="Z25" s="172" t="b">
        <v>1</v>
      </c>
      <c r="AA25" s="34">
        <f t="shared" si="2"/>
        <v>0</v>
      </c>
      <c r="AB25" s="253"/>
      <c r="AC25" s="254"/>
      <c r="AD25" s="173" t="b">
        <v>1</v>
      </c>
      <c r="AE25" s="35">
        <f t="shared" si="0"/>
        <v>0</v>
      </c>
      <c r="AF25" s="70"/>
      <c r="AG25" s="67" t="b">
        <v>1</v>
      </c>
      <c r="AH25" s="34">
        <f t="shared" si="3"/>
        <v>0</v>
      </c>
      <c r="AI25" s="119"/>
      <c r="AJ25" s="254"/>
      <c r="AK25" s="254"/>
      <c r="AL25" s="182"/>
      <c r="AM25" s="188"/>
      <c r="AN25" s="188"/>
      <c r="AO25" s="20"/>
      <c r="AP25" s="20"/>
      <c r="AQ25" s="73" t="s">
        <v>90</v>
      </c>
      <c r="AR25" s="20"/>
      <c r="AS25" s="6"/>
      <c r="AT25" s="20"/>
      <c r="AU25" s="160">
        <v>41609</v>
      </c>
    </row>
    <row r="26" spans="1:47" ht="17.25" customHeight="1" thickBot="1">
      <c r="A26" s="51"/>
      <c r="B26" s="510"/>
      <c r="C26" s="511"/>
      <c r="D26" s="511"/>
      <c r="E26" s="511"/>
      <c r="F26" s="511"/>
      <c r="G26" s="5"/>
      <c r="H26" s="561"/>
      <c r="I26" s="562"/>
      <c r="J26" s="562"/>
      <c r="K26" s="563"/>
      <c r="L26" s="31"/>
      <c r="M26" s="272"/>
      <c r="N26" s="273"/>
      <c r="O26" s="273"/>
      <c r="P26" s="270"/>
      <c r="Q26" s="270"/>
      <c r="R26" s="1" t="s">
        <v>6</v>
      </c>
      <c r="S26" s="9"/>
      <c r="T26" s="9"/>
      <c r="U26" s="207">
        <v>179.71</v>
      </c>
      <c r="V26" s="231" t="b">
        <v>1</v>
      </c>
      <c r="W26" s="228">
        <f>IF(V26=TRUE,G26,IF(V26=FALSE,0))</f>
        <v>0</v>
      </c>
      <c r="X26" s="244" t="b">
        <v>1</v>
      </c>
      <c r="Y26" s="240">
        <f>IF(X25=TRUE,G26,IF(X25=FALSE,0))</f>
        <v>0</v>
      </c>
      <c r="Z26" s="171" t="b">
        <v>1</v>
      </c>
      <c r="AA26" s="34">
        <f t="shared" si="2"/>
        <v>0</v>
      </c>
      <c r="AB26" s="253"/>
      <c r="AC26" s="254"/>
      <c r="AD26" s="173" t="b">
        <v>1</v>
      </c>
      <c r="AE26" s="35">
        <f t="shared" si="0"/>
        <v>0</v>
      </c>
      <c r="AF26" s="70"/>
      <c r="AG26" s="67" t="b">
        <v>1</v>
      </c>
      <c r="AH26" s="34">
        <f t="shared" si="3"/>
        <v>0</v>
      </c>
      <c r="AI26" s="119"/>
      <c r="AJ26" s="254"/>
      <c r="AK26" s="254"/>
      <c r="AL26" s="182"/>
      <c r="AO26" s="20"/>
      <c r="AP26" s="20"/>
      <c r="AQ26" s="24"/>
      <c r="AR26" s="20"/>
      <c r="AS26" s="6"/>
      <c r="AT26" s="20"/>
      <c r="AU26" s="160">
        <v>41640</v>
      </c>
    </row>
    <row r="27" spans="1:47" ht="17.25" customHeight="1">
      <c r="A27" s="51"/>
      <c r="B27" s="505" t="s">
        <v>176</v>
      </c>
      <c r="C27" s="506"/>
      <c r="D27" s="506"/>
      <c r="E27" s="506"/>
      <c r="F27" s="506"/>
      <c r="G27" s="163">
        <f>IF(X2=1,0,IF(X2=2,Z39,IF(X2=3,0)))</f>
        <v>0</v>
      </c>
      <c r="H27" s="562"/>
      <c r="I27" s="562"/>
      <c r="J27" s="562"/>
      <c r="K27" s="563"/>
      <c r="L27" s="31"/>
      <c r="M27" s="272"/>
      <c r="N27" s="273"/>
      <c r="O27" s="273"/>
      <c r="P27" s="270"/>
      <c r="Q27" s="270"/>
      <c r="R27" s="564" t="s">
        <v>139</v>
      </c>
      <c r="S27" s="565"/>
      <c r="T27" s="566"/>
      <c r="U27" s="208">
        <v>10</v>
      </c>
      <c r="V27" s="231"/>
      <c r="W27" s="232"/>
      <c r="X27" s="244"/>
      <c r="Y27" s="247"/>
      <c r="Z27" s="114"/>
      <c r="AA27" s="34"/>
      <c r="AB27" s="253"/>
      <c r="AC27" s="254"/>
      <c r="AD27" s="173" t="s">
        <v>167</v>
      </c>
      <c r="AE27" s="35">
        <v>0</v>
      </c>
      <c r="AF27" s="70"/>
      <c r="AG27" s="66" t="s">
        <v>167</v>
      </c>
      <c r="AH27" s="118"/>
      <c r="AI27" s="119"/>
      <c r="AJ27" s="254"/>
      <c r="AK27" s="254"/>
      <c r="AL27" s="182"/>
      <c r="AO27" s="20"/>
      <c r="AP27" s="20"/>
      <c r="AQ27" s="24"/>
      <c r="AR27" s="20"/>
      <c r="AS27" s="6"/>
      <c r="AT27" s="20"/>
      <c r="AU27" s="160">
        <v>41671</v>
      </c>
    </row>
    <row r="28" spans="1:47" ht="17.25" customHeight="1" thickBot="1">
      <c r="A28" s="51"/>
      <c r="B28" s="579" t="s">
        <v>138</v>
      </c>
      <c r="C28" s="580"/>
      <c r="D28" s="580"/>
      <c r="E28" s="580"/>
      <c r="F28" s="580"/>
      <c r="G28" s="5">
        <v>0</v>
      </c>
      <c r="H28" s="561"/>
      <c r="I28" s="562"/>
      <c r="J28" s="562"/>
      <c r="K28" s="563"/>
      <c r="L28" s="31"/>
      <c r="M28" s="272"/>
      <c r="N28" s="273"/>
      <c r="O28" s="273"/>
      <c r="P28" s="264"/>
      <c r="Q28" s="263"/>
      <c r="R28" s="547" t="s">
        <v>52</v>
      </c>
      <c r="S28" s="548"/>
      <c r="T28" s="548"/>
      <c r="U28" s="548"/>
      <c r="V28" s="231"/>
      <c r="W28" s="232"/>
      <c r="X28" s="248"/>
      <c r="Y28" s="247"/>
      <c r="Z28" s="171"/>
      <c r="AA28" s="37"/>
      <c r="AB28" s="253"/>
      <c r="AC28" s="254"/>
      <c r="AD28" s="173"/>
      <c r="AE28" s="35">
        <f t="shared" si="0"/>
        <v>0</v>
      </c>
      <c r="AF28" s="70"/>
      <c r="AG28" s="66" t="b">
        <v>1</v>
      </c>
      <c r="AH28" s="118"/>
      <c r="AI28" s="119"/>
      <c r="AJ28" s="48"/>
      <c r="AK28" s="66">
        <f>IF($AG$28=TRUE,$G$28,IF($AG$28=FALSE,0))</f>
        <v>0</v>
      </c>
      <c r="AL28" s="182"/>
      <c r="AO28" s="20"/>
      <c r="AP28" s="20"/>
      <c r="AQ28" s="24"/>
      <c r="AR28" s="20"/>
      <c r="AS28" s="6"/>
      <c r="AT28" s="20"/>
      <c r="AU28" s="160">
        <v>41699</v>
      </c>
    </row>
    <row r="29" spans="1:47" ht="17.25" customHeight="1">
      <c r="A29" s="51"/>
      <c r="B29" s="544" t="s">
        <v>8</v>
      </c>
      <c r="C29" s="545"/>
      <c r="D29" s="545"/>
      <c r="E29" s="546"/>
      <c r="F29" s="112">
        <f>IF(X2=1,0,IF(X2=2,R5,IF(X2=3,0)))</f>
        <v>4</v>
      </c>
      <c r="G29" s="13">
        <f>IF(AE35=FALSE,0,IF(AE35&lt;&gt;"FALSO",AE34/AM10*AL4))</f>
        <v>0</v>
      </c>
      <c r="H29" s="567"/>
      <c r="I29" s="568"/>
      <c r="J29" s="568"/>
      <c r="K29" s="569"/>
      <c r="L29" s="258"/>
      <c r="M29" s="264"/>
      <c r="N29" s="264"/>
      <c r="O29" s="264"/>
      <c r="P29" s="264"/>
      <c r="Q29" s="264"/>
      <c r="R29" s="507" t="s">
        <v>108</v>
      </c>
      <c r="S29" s="508"/>
      <c r="T29" s="509"/>
      <c r="U29" s="209">
        <v>0</v>
      </c>
      <c r="V29" s="309"/>
      <c r="W29" s="233"/>
      <c r="X29" s="249"/>
      <c r="Y29" s="250"/>
      <c r="Z29" s="189" t="s">
        <v>41</v>
      </c>
      <c r="AA29" s="46">
        <f>L16</f>
        <v>0</v>
      </c>
      <c r="AB29" s="2"/>
      <c r="AC29" s="2"/>
      <c r="AD29" s="47"/>
      <c r="AE29" s="46">
        <f>L16</f>
        <v>0</v>
      </c>
      <c r="AF29" s="46">
        <f>L17</f>
        <v>0</v>
      </c>
      <c r="AG29" s="48" t="s">
        <v>47</v>
      </c>
      <c r="AH29" s="49">
        <f>-L8-L16</f>
        <v>-482.93</v>
      </c>
      <c r="AI29" s="50"/>
      <c r="AJ29" s="48">
        <f>-L10</f>
        <v>0</v>
      </c>
      <c r="AK29" s="48"/>
      <c r="AL29" s="183"/>
      <c r="AO29" s="20"/>
      <c r="AP29" s="20"/>
      <c r="AR29" s="20"/>
      <c r="AS29" s="6"/>
      <c r="AT29" s="20"/>
      <c r="AU29" s="160">
        <v>41730</v>
      </c>
    </row>
    <row r="30" spans="1:47" ht="18" customHeight="1" thickBot="1">
      <c r="A30" s="51"/>
      <c r="B30" s="576" t="s">
        <v>24</v>
      </c>
      <c r="C30" s="577"/>
      <c r="D30" s="577"/>
      <c r="E30" s="577"/>
      <c r="F30" s="578"/>
      <c r="G30" s="166">
        <f>Z38+G27+G28+G29</f>
        <v>6000</v>
      </c>
      <c r="H30" s="583" t="s">
        <v>25</v>
      </c>
      <c r="I30" s="583"/>
      <c r="J30" s="583"/>
      <c r="K30" s="583"/>
      <c r="L30" s="255">
        <f>SUM(L8:L29)</f>
        <v>926.87</v>
      </c>
      <c r="M30" s="533" t="s">
        <v>131</v>
      </c>
      <c r="N30" s="534"/>
      <c r="O30" s="534"/>
      <c r="P30" s="534"/>
      <c r="Q30" s="387"/>
      <c r="R30" s="502" t="s">
        <v>140</v>
      </c>
      <c r="S30" s="503"/>
      <c r="T30" s="504"/>
      <c r="U30" s="388">
        <v>120</v>
      </c>
      <c r="V30" s="383" t="b">
        <v>0</v>
      </c>
      <c r="W30" s="131">
        <f>SUM(W8:W29)</f>
        <v>6000</v>
      </c>
      <c r="X30" s="251"/>
      <c r="Y30" s="252">
        <f>SUM(Y8:Y29)</f>
        <v>6000</v>
      </c>
      <c r="Z30" s="189"/>
      <c r="AA30" s="3">
        <f>SUM(AA8:AA28)-AA29</f>
        <v>6000</v>
      </c>
      <c r="AB30" s="3"/>
      <c r="AC30" s="3">
        <f>SUM(AC20:AC29)</f>
        <v>0</v>
      </c>
      <c r="AD30" s="190"/>
      <c r="AE30" s="3">
        <f>SUM(AE8:AE28)-AE29</f>
        <v>6000</v>
      </c>
      <c r="AF30" s="3">
        <f>SUM(AF19:AF20)-AF29</f>
        <v>0</v>
      </c>
      <c r="AG30" s="3"/>
      <c r="AH30" s="3">
        <f>SUM(AH8:AH29)</f>
        <v>5517.07</v>
      </c>
      <c r="AI30" s="3">
        <f>SUM(AI13:AI29)</f>
        <v>0</v>
      </c>
      <c r="AJ30" s="3">
        <f>SUM(AJ20:AJ29)</f>
        <v>0</v>
      </c>
      <c r="AK30" s="302"/>
      <c r="AL30" s="182"/>
      <c r="AO30" s="14"/>
      <c r="AP30" s="14"/>
      <c r="AR30" s="14"/>
      <c r="AS30" s="17"/>
      <c r="AT30" s="14"/>
      <c r="AU30" s="160">
        <v>41760</v>
      </c>
    </row>
    <row r="31" spans="1:47" ht="18" customHeight="1" thickBot="1" thickTop="1">
      <c r="A31" s="51"/>
      <c r="B31" s="42" t="s">
        <v>36</v>
      </c>
      <c r="C31" s="41"/>
      <c r="D31" s="41"/>
      <c r="E31" s="41"/>
      <c r="F31" s="112">
        <f>U5</f>
        <v>5</v>
      </c>
      <c r="G31" s="581" t="s">
        <v>12</v>
      </c>
      <c r="H31" s="582"/>
      <c r="I31" s="582"/>
      <c r="J31" s="582"/>
      <c r="K31" s="582"/>
      <c r="L31" s="257">
        <f>IF(X2=1,G28-L30,IF(X2=2,G30-L30+G28-L29,IF(X2=3,G30-L30+G28-L29)))</f>
        <v>5073.13</v>
      </c>
      <c r="M31" s="535"/>
      <c r="N31" s="536"/>
      <c r="O31" s="536"/>
      <c r="P31" s="536"/>
      <c r="Q31" s="178"/>
      <c r="R31" s="539" t="s">
        <v>142</v>
      </c>
      <c r="S31" s="540"/>
      <c r="T31" s="541"/>
      <c r="U31" s="223">
        <f>L18</f>
        <v>0</v>
      </c>
      <c r="V31" s="384"/>
      <c r="W31" s="193">
        <f>IF(V30=TRUE,W30*U18,IF(V30=FALSE,0))</f>
        <v>0</v>
      </c>
      <c r="X31" s="236" t="b">
        <v>0</v>
      </c>
      <c r="Y31" s="215">
        <f>IF(X31=TRUE,U29,IF(X31=FALSE,0))</f>
        <v>0</v>
      </c>
      <c r="Z31" s="220" t="b">
        <v>0</v>
      </c>
      <c r="AA31" s="221">
        <f>IF(Z31=TRUE,U30,IF(Z31=FALSE,0))</f>
        <v>0</v>
      </c>
      <c r="AB31" s="222">
        <f>IF(AA31&lt;=0,0,IF(AA31&gt;0,(Y30-L16)*U16))</f>
        <v>0</v>
      </c>
      <c r="AC31" s="130" t="b">
        <v>1</v>
      </c>
      <c r="AD31" s="129">
        <f>IF(AC31=TRUE,AA30,IF(AC31=FALSE,0))</f>
        <v>6000</v>
      </c>
      <c r="AE31" s="191"/>
      <c r="AF31" s="191"/>
      <c r="AG31" s="47" t="s">
        <v>44</v>
      </c>
      <c r="AH31" s="192">
        <f>IF(AH30=0,0,IF(AH30&gt;0,AH30-S42))</f>
        <v>4618.52</v>
      </c>
      <c r="AI31" s="191"/>
      <c r="AJ31" s="192">
        <f>AJ30-S42</f>
        <v>-898.55</v>
      </c>
      <c r="AK31" s="192"/>
      <c r="AL31" s="182"/>
      <c r="AO31" s="14"/>
      <c r="AP31" s="14"/>
      <c r="AR31" s="14"/>
      <c r="AS31" s="17"/>
      <c r="AT31" s="14"/>
      <c r="AU31" s="160">
        <v>41791</v>
      </c>
    </row>
    <row r="32" spans="1:47" ht="21.75" customHeight="1" thickTop="1">
      <c r="A32" s="51"/>
      <c r="B32" s="40" t="s">
        <v>33</v>
      </c>
      <c r="C32" s="633" t="s">
        <v>34</v>
      </c>
      <c r="D32" s="634"/>
      <c r="E32" s="634"/>
      <c r="F32" s="635"/>
      <c r="G32" s="40" t="s">
        <v>38</v>
      </c>
      <c r="H32" s="43" t="s">
        <v>35</v>
      </c>
      <c r="I32" s="630" t="s">
        <v>42</v>
      </c>
      <c r="J32" s="631"/>
      <c r="K32" s="632"/>
      <c r="L32" s="256" t="s">
        <v>43</v>
      </c>
      <c r="M32" s="535"/>
      <c r="N32" s="536"/>
      <c r="O32" s="536"/>
      <c r="P32" s="536"/>
      <c r="Q32" s="178"/>
      <c r="R32" s="512" t="s">
        <v>143</v>
      </c>
      <c r="S32" s="513"/>
      <c r="T32" s="514"/>
      <c r="U32" s="136">
        <f>IF(U30&gt;=L18,U30-L18,IF(U30&lt;L18,))</f>
        <v>120</v>
      </c>
      <c r="V32" s="285"/>
      <c r="W32" s="285"/>
      <c r="X32" s="275"/>
      <c r="Y32" s="214"/>
      <c r="Z32" s="330">
        <f>VLOOKUP(K11,$T$21:$U$25,2)</f>
        <v>826.15</v>
      </c>
      <c r="AA32" s="331" t="s">
        <v>48</v>
      </c>
      <c r="AB32" s="191"/>
      <c r="AC32" s="177" t="b">
        <v>0</v>
      </c>
      <c r="AD32" s="193">
        <f>IF($AC$32=TRUE,W30/30,IF($AC$32=FALSE,0))</f>
        <v>0</v>
      </c>
      <c r="AE32" s="191"/>
      <c r="AF32" s="191"/>
      <c r="AG32" s="47" t="s">
        <v>45</v>
      </c>
      <c r="AH32" s="191"/>
      <c r="AI32" s="191"/>
      <c r="AJ32" s="191"/>
      <c r="AK32" s="191"/>
      <c r="AL32" s="182"/>
      <c r="AM32" s="191"/>
      <c r="AN32" s="191"/>
      <c r="AO32" s="14"/>
      <c r="AP32" s="14"/>
      <c r="AR32" s="14"/>
      <c r="AS32" s="17"/>
      <c r="AT32" s="14"/>
      <c r="AU32" s="160">
        <v>41821</v>
      </c>
    </row>
    <row r="33" spans="1:47" ht="18" customHeight="1">
      <c r="A33" s="51"/>
      <c r="B33" s="122">
        <f>IF(AE30&lt;=0,0,IF(AE30&gt;0,AE30))</f>
        <v>6000</v>
      </c>
      <c r="C33" s="501">
        <f>B33*U15</f>
        <v>480</v>
      </c>
      <c r="D33" s="501"/>
      <c r="E33" s="501"/>
      <c r="F33" s="501"/>
      <c r="G33" s="138">
        <f>IF(U33=0,AF30,IF(U33&gt;0,AF30+AF29-U33))</f>
        <v>0</v>
      </c>
      <c r="H33" s="123">
        <f>G33*U15</f>
        <v>0</v>
      </c>
      <c r="I33" s="549">
        <f>IF(V38&lt;=0,0,IF(V38&gt;0,V38))</f>
        <v>4618.52</v>
      </c>
      <c r="J33" s="550"/>
      <c r="K33" s="551"/>
      <c r="L33" s="124">
        <f>IF(AJ30-S42&lt;=0,0,IF(AJ30-S42&gt;0,AJ30-S42))</f>
        <v>0</v>
      </c>
      <c r="M33" s="535"/>
      <c r="N33" s="536"/>
      <c r="O33" s="536"/>
      <c r="P33" s="536"/>
      <c r="Q33" s="178"/>
      <c r="R33" s="542" t="s">
        <v>152</v>
      </c>
      <c r="S33" s="543"/>
      <c r="T33" s="543"/>
      <c r="U33" s="391">
        <v>0</v>
      </c>
      <c r="V33" s="276"/>
      <c r="W33" s="276"/>
      <c r="X33" s="277"/>
      <c r="Y33" s="277"/>
      <c r="Z33" s="332">
        <f>VLOOKUP(K15,$T$21:$U$25,2)</f>
        <v>0</v>
      </c>
      <c r="AA33" s="333" t="s">
        <v>49</v>
      </c>
      <c r="AB33" s="191"/>
      <c r="AC33" s="191"/>
      <c r="AD33" s="191"/>
      <c r="AE33" s="194" t="s">
        <v>95</v>
      </c>
      <c r="AF33" s="195"/>
      <c r="AG33" s="47" t="s">
        <v>46</v>
      </c>
      <c r="AH33" s="191"/>
      <c r="AI33" s="191"/>
      <c r="AJ33" s="191"/>
      <c r="AK33" s="191"/>
      <c r="AL33" s="182"/>
      <c r="AM33" s="191"/>
      <c r="AN33" s="191"/>
      <c r="AO33" s="14"/>
      <c r="AP33" s="14"/>
      <c r="AR33" s="14"/>
      <c r="AS33" s="17"/>
      <c r="AT33" s="14"/>
      <c r="AU33" s="160">
        <v>41852</v>
      </c>
    </row>
    <row r="34" spans="1:47" ht="15" customHeight="1">
      <c r="A34" s="51"/>
      <c r="B34" s="570" t="s">
        <v>50</v>
      </c>
      <c r="C34" s="571"/>
      <c r="D34" s="571"/>
      <c r="E34" s="571"/>
      <c r="F34" s="572"/>
      <c r="G34" s="502" t="s">
        <v>51</v>
      </c>
      <c r="H34" s="504"/>
      <c r="I34" s="520" t="s">
        <v>141</v>
      </c>
      <c r="J34" s="521"/>
      <c r="K34" s="521"/>
      <c r="L34" s="522"/>
      <c r="M34" s="535"/>
      <c r="N34" s="536"/>
      <c r="O34" s="536"/>
      <c r="P34" s="536"/>
      <c r="Q34" s="178"/>
      <c r="R34" s="525" t="s">
        <v>153</v>
      </c>
      <c r="S34" s="526"/>
      <c r="T34" s="526"/>
      <c r="U34" s="392">
        <v>220</v>
      </c>
      <c r="V34" s="278"/>
      <c r="W34" s="278"/>
      <c r="X34" s="279"/>
      <c r="Y34" s="279"/>
      <c r="Z34" s="332">
        <f>VLOOKUP(K13,$T$21:$U$25,2)</f>
        <v>0</v>
      </c>
      <c r="AA34" s="333" t="s">
        <v>192</v>
      </c>
      <c r="AB34" s="195"/>
      <c r="AC34" s="195"/>
      <c r="AD34" s="191"/>
      <c r="AE34" s="196">
        <f>VLOOKUP($AA$30+AB30,$R$11:$T$13,3)*$F$29</f>
        <v>0</v>
      </c>
      <c r="AF34" s="197"/>
      <c r="AG34" s="191"/>
      <c r="AH34" s="191"/>
      <c r="AI34" s="191"/>
      <c r="AJ34" s="191"/>
      <c r="AK34" s="191"/>
      <c r="AL34" s="182"/>
      <c r="AM34" s="191"/>
      <c r="AN34" s="191"/>
      <c r="AO34" s="14"/>
      <c r="AP34" s="14"/>
      <c r="AR34" s="14"/>
      <c r="AS34" s="17"/>
      <c r="AT34" s="14"/>
      <c r="AU34" s="160">
        <v>41883</v>
      </c>
    </row>
    <row r="35" spans="1:47" ht="15" customHeight="1">
      <c r="A35" s="51"/>
      <c r="B35" s="529">
        <f>IF(AA30&gt;=S9,S9,IF(AA30&lt;S9,AA30))</f>
        <v>4390.24</v>
      </c>
      <c r="C35" s="530"/>
      <c r="D35" s="530"/>
      <c r="E35" s="530"/>
      <c r="F35" s="496"/>
      <c r="G35" s="495">
        <f>IF(AC30&gt;=S9,S9,IF(AC30&lt;S9,AC30))</f>
        <v>0</v>
      </c>
      <c r="H35" s="496"/>
      <c r="I35" s="120" t="s">
        <v>0</v>
      </c>
      <c r="J35" s="573">
        <f>IF(X2=1,V37,IF(X2=2,0,IF(X2=3,0)))</f>
        <v>0</v>
      </c>
      <c r="K35" s="574"/>
      <c r="L35" s="575"/>
      <c r="M35" s="535"/>
      <c r="N35" s="536"/>
      <c r="O35" s="536"/>
      <c r="P35" s="536"/>
      <c r="Q35" s="178"/>
      <c r="R35" s="500"/>
      <c r="S35" s="500"/>
      <c r="T35" s="500"/>
      <c r="U35" s="396"/>
      <c r="V35" s="385"/>
      <c r="W35" s="280"/>
      <c r="X35" s="281"/>
      <c r="Y35" s="281"/>
      <c r="Z35" s="189"/>
      <c r="AA35" s="329"/>
      <c r="AB35" s="195"/>
      <c r="AC35" s="195"/>
      <c r="AD35" s="191"/>
      <c r="AE35" s="121">
        <f>IF(AL3=AM11,AE34,IF(AL3&lt;AM11,AE34/AM11*AL3))</f>
        <v>0</v>
      </c>
      <c r="AF35" s="191"/>
      <c r="AG35" s="191"/>
      <c r="AH35" s="191"/>
      <c r="AI35" s="191"/>
      <c r="AJ35" s="191"/>
      <c r="AK35" s="191"/>
      <c r="AL35" s="182"/>
      <c r="AM35" s="191"/>
      <c r="AN35" s="191"/>
      <c r="AO35" s="14"/>
      <c r="AP35" s="14"/>
      <c r="AR35" s="14"/>
      <c r="AS35" s="17"/>
      <c r="AT35" s="14"/>
      <c r="AU35" s="160">
        <v>41913</v>
      </c>
    </row>
    <row r="36" spans="1:47" ht="15" customHeight="1">
      <c r="A36" s="51"/>
      <c r="B36" s="164" t="s">
        <v>66</v>
      </c>
      <c r="C36" s="518"/>
      <c r="D36" s="518"/>
      <c r="E36" s="518"/>
      <c r="F36" s="518"/>
      <c r="G36" s="518"/>
      <c r="H36" s="519"/>
      <c r="I36" s="164" t="s">
        <v>67</v>
      </c>
      <c r="J36" s="125"/>
      <c r="K36" s="527">
        <v>41749</v>
      </c>
      <c r="L36" s="528"/>
      <c r="M36" s="535"/>
      <c r="N36" s="536"/>
      <c r="O36" s="536"/>
      <c r="P36" s="536"/>
      <c r="Q36" s="178"/>
      <c r="R36" s="466" t="s">
        <v>225</v>
      </c>
      <c r="S36" s="467"/>
      <c r="T36" s="468"/>
      <c r="U36" s="393">
        <v>0</v>
      </c>
      <c r="V36" s="284"/>
      <c r="W36" s="282"/>
      <c r="X36" s="281"/>
      <c r="Y36" s="28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82"/>
      <c r="AM36" s="191"/>
      <c r="AN36" s="191"/>
      <c r="AO36" s="14"/>
      <c r="AP36" s="14"/>
      <c r="AR36" s="14"/>
      <c r="AS36" s="17"/>
      <c r="AT36" s="14"/>
      <c r="AU36" s="160">
        <v>41944</v>
      </c>
    </row>
    <row r="37" spans="1:47" ht="15">
      <c r="A37" s="51"/>
      <c r="B37" s="95"/>
      <c r="C37" s="96"/>
      <c r="D37" s="96"/>
      <c r="E37" s="96"/>
      <c r="F37" s="96"/>
      <c r="G37" s="54"/>
      <c r="H37" s="54"/>
      <c r="I37" s="54"/>
      <c r="J37" s="54"/>
      <c r="K37" s="54"/>
      <c r="L37" s="55"/>
      <c r="M37" s="535"/>
      <c r="N37" s="536"/>
      <c r="O37" s="536"/>
      <c r="P37" s="536"/>
      <c r="Q37" s="178"/>
      <c r="R37" s="648" t="s">
        <v>178</v>
      </c>
      <c r="S37" s="649"/>
      <c r="T37" s="650"/>
      <c r="U37" s="394">
        <v>0</v>
      </c>
      <c r="V37" s="386">
        <f>IF($X$3=2,$G$28+$U$37,IF($X$3=1,0))</f>
        <v>0</v>
      </c>
      <c r="W37" s="335">
        <f>IF($AH$30-$S$42-$U$29&lt;=0,0,IF($AH$30-$S$42-$U$29&gt;0,$AH$30-$S$42-$U$29))</f>
        <v>4618.52</v>
      </c>
      <c r="X37" s="336"/>
      <c r="Y37" s="337"/>
      <c r="Z37" s="191"/>
      <c r="AA37" s="198">
        <f>INT(L31)</f>
        <v>5073</v>
      </c>
      <c r="AB37" s="199">
        <f>L31-AA37</f>
        <v>0.13</v>
      </c>
      <c r="AC37" s="191"/>
      <c r="AD37" s="191"/>
      <c r="AE37" s="191"/>
      <c r="AF37" s="191"/>
      <c r="AG37" s="191"/>
      <c r="AH37" s="191"/>
      <c r="AI37" s="191"/>
      <c r="AJ37" s="191"/>
      <c r="AK37" s="191"/>
      <c r="AL37" s="182"/>
      <c r="AM37" s="183"/>
      <c r="AN37" s="183"/>
      <c r="AO37" s="14"/>
      <c r="AP37" s="14"/>
      <c r="AQ37" s="23"/>
      <c r="AR37" s="14"/>
      <c r="AS37" s="17"/>
      <c r="AT37" s="14"/>
      <c r="AU37" s="160">
        <v>41974</v>
      </c>
    </row>
    <row r="38" spans="1:47" ht="12.75">
      <c r="A38" s="51"/>
      <c r="B38" s="531" t="s">
        <v>68</v>
      </c>
      <c r="C38" s="532"/>
      <c r="D38" s="532"/>
      <c r="E38" s="532"/>
      <c r="F38" s="532"/>
      <c r="G38" s="63"/>
      <c r="H38" s="63"/>
      <c r="I38" s="63"/>
      <c r="J38" s="63"/>
      <c r="K38" s="63"/>
      <c r="L38" s="93"/>
      <c r="M38" s="535"/>
      <c r="N38" s="536"/>
      <c r="O38" s="536"/>
      <c r="P38" s="536"/>
      <c r="Q38" s="178"/>
      <c r="R38" s="497" t="s">
        <v>180</v>
      </c>
      <c r="S38" s="498"/>
      <c r="T38" s="499"/>
      <c r="U38" s="395">
        <v>0</v>
      </c>
      <c r="V38" s="336">
        <f>IF($X$3=1,$W$37,IF($X$3=2,$W$37-$U$36))</f>
        <v>4618.52</v>
      </c>
      <c r="W38" s="336"/>
      <c r="X38" s="337"/>
      <c r="Y38" s="214"/>
      <c r="Z38" s="216">
        <f>SUM(G8:G26)</f>
        <v>6000</v>
      </c>
      <c r="AA38" s="165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82"/>
      <c r="AM38" s="183"/>
      <c r="AN38" s="183"/>
      <c r="AO38" s="14"/>
      <c r="AP38" s="14"/>
      <c r="AQ38" s="23"/>
      <c r="AR38" s="14"/>
      <c r="AS38" s="17"/>
      <c r="AT38" s="14"/>
      <c r="AU38" s="160">
        <v>42005</v>
      </c>
    </row>
    <row r="39" spans="1:47" ht="13.5" thickBot="1">
      <c r="A39" s="51"/>
      <c r="B39" s="56"/>
      <c r="C39" s="57"/>
      <c r="D39" s="57"/>
      <c r="E39" s="57"/>
      <c r="F39" s="57"/>
      <c r="G39" s="523" t="str">
        <f>G1</f>
        <v>MARCOS ANTONIO CARDOSO</v>
      </c>
      <c r="H39" s="523"/>
      <c r="I39" s="523"/>
      <c r="J39" s="523"/>
      <c r="K39" s="523"/>
      <c r="L39" s="524"/>
      <c r="M39" s="537"/>
      <c r="N39" s="538"/>
      <c r="O39" s="538"/>
      <c r="P39" s="538"/>
      <c r="Q39" s="179"/>
      <c r="R39" s="515" t="s">
        <v>246</v>
      </c>
      <c r="S39" s="516"/>
      <c r="T39" s="516"/>
      <c r="U39" s="517"/>
      <c r="W39" s="284"/>
      <c r="X39" s="283"/>
      <c r="Y39" s="283"/>
      <c r="Z39" s="217">
        <f>IF(Z38&gt;=L30,0,IF(Z38&lt;L30,L30-Z38))</f>
        <v>0</v>
      </c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82"/>
      <c r="AM39" s="191"/>
      <c r="AN39" s="191"/>
      <c r="AO39" s="14"/>
      <c r="AP39" s="14"/>
      <c r="AQ39" s="24"/>
      <c r="AR39" s="14"/>
      <c r="AS39" s="17"/>
      <c r="AT39" s="14"/>
      <c r="AU39" s="160">
        <v>42036</v>
      </c>
    </row>
    <row r="40" spans="24:47" ht="13.5" thickTop="1">
      <c r="X40" s="191"/>
      <c r="Y40" s="191"/>
      <c r="Z40" s="218" t="s">
        <v>166</v>
      </c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82"/>
      <c r="AM40" s="191"/>
      <c r="AN40" s="191"/>
      <c r="AO40" s="15"/>
      <c r="AP40" s="14"/>
      <c r="AR40" s="14"/>
      <c r="AS40" s="17"/>
      <c r="AT40" s="14"/>
      <c r="AU40" s="160">
        <v>42064</v>
      </c>
    </row>
    <row r="41" spans="24:47" ht="11.25" customHeight="1">
      <c r="X41" s="191"/>
      <c r="Y41" s="191"/>
      <c r="Z41" s="218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82"/>
      <c r="AM41" s="191"/>
      <c r="AN41" s="191"/>
      <c r="AO41" s="15"/>
      <c r="AP41" s="14"/>
      <c r="AR41" s="14"/>
      <c r="AS41" s="17"/>
      <c r="AT41" s="14"/>
      <c r="AU41" s="160">
        <v>42095</v>
      </c>
    </row>
    <row r="42" spans="19:47" ht="12" customHeight="1" hidden="1">
      <c r="S42" s="28">
        <f>F31*U26</f>
        <v>898.55</v>
      </c>
      <c r="X42" s="191"/>
      <c r="Y42" s="191"/>
      <c r="Z42" s="218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82"/>
      <c r="AM42" s="191"/>
      <c r="AN42" s="191"/>
      <c r="AO42" s="15"/>
      <c r="AP42" s="14"/>
      <c r="AR42" s="14"/>
      <c r="AS42" s="17"/>
      <c r="AT42" s="14"/>
      <c r="AU42" s="160">
        <v>42125</v>
      </c>
    </row>
    <row r="43" spans="24:47" ht="12.75">
      <c r="X43" s="191"/>
      <c r="Y43" s="191"/>
      <c r="Z43" s="219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U43" s="160">
        <v>42156</v>
      </c>
    </row>
    <row r="44" ht="12.75">
      <c r="AU44" s="160">
        <v>42186</v>
      </c>
    </row>
    <row r="45" ht="12.75">
      <c r="AU45" s="160">
        <v>42217</v>
      </c>
    </row>
    <row r="46" ht="12.75">
      <c r="AU46" s="160">
        <v>42248</v>
      </c>
    </row>
    <row r="47" ht="12.75">
      <c r="AU47" s="160">
        <v>42278</v>
      </c>
    </row>
    <row r="48" ht="12.75">
      <c r="AU48" s="160">
        <v>42309</v>
      </c>
    </row>
    <row r="49" ht="12.75">
      <c r="AU49" s="160">
        <v>42339</v>
      </c>
    </row>
    <row r="50" ht="12.75">
      <c r="AU50" s="160">
        <v>42370</v>
      </c>
    </row>
    <row r="51" ht="12.75">
      <c r="AU51" s="160">
        <v>42401</v>
      </c>
    </row>
    <row r="52" ht="12.75">
      <c r="AU52" s="160">
        <v>42430</v>
      </c>
    </row>
    <row r="53" ht="12.75">
      <c r="AU53" s="160">
        <v>42461</v>
      </c>
    </row>
    <row r="54" ht="12.75">
      <c r="AU54" s="160">
        <v>42491</v>
      </c>
    </row>
    <row r="55" ht="12.75">
      <c r="AU55" s="160">
        <v>42522</v>
      </c>
    </row>
    <row r="56" ht="12.75">
      <c r="AU56" s="160">
        <v>42552</v>
      </c>
    </row>
    <row r="57" ht="12.75">
      <c r="AU57" s="160">
        <v>42583</v>
      </c>
    </row>
    <row r="58" ht="12.75">
      <c r="AU58" s="160">
        <v>42614</v>
      </c>
    </row>
    <row r="59" ht="12.75">
      <c r="AU59" s="160">
        <v>42644</v>
      </c>
    </row>
    <row r="60" ht="12.75">
      <c r="AU60" s="160">
        <v>42675</v>
      </c>
    </row>
    <row r="61" ht="12.75">
      <c r="AU61" s="160">
        <v>42705</v>
      </c>
    </row>
    <row r="62" ht="12.75">
      <c r="AU62" s="160">
        <v>42736</v>
      </c>
    </row>
    <row r="63" ht="12.75">
      <c r="AU63" s="160">
        <v>42767</v>
      </c>
    </row>
    <row r="64" ht="12.75">
      <c r="AU64" s="160">
        <v>42795</v>
      </c>
    </row>
    <row r="65" ht="12.75">
      <c r="AU65" s="160">
        <v>42826</v>
      </c>
    </row>
    <row r="66" ht="12.75">
      <c r="AU66" s="160">
        <v>42856</v>
      </c>
    </row>
    <row r="67" ht="12.75">
      <c r="AU67" s="160">
        <v>42887</v>
      </c>
    </row>
    <row r="68" ht="12.75">
      <c r="AU68" s="160">
        <v>42917</v>
      </c>
    </row>
    <row r="69" ht="12.75">
      <c r="AU69" s="160">
        <v>42948</v>
      </c>
    </row>
    <row r="70" ht="12.75">
      <c r="AU70" s="160">
        <v>42979</v>
      </c>
    </row>
    <row r="71" ht="12.75">
      <c r="AU71" s="160">
        <v>43009</v>
      </c>
    </row>
    <row r="72" ht="12.75">
      <c r="AU72" s="160">
        <v>43040</v>
      </c>
    </row>
    <row r="73" ht="12.75">
      <c r="AU73" s="160">
        <v>43070</v>
      </c>
    </row>
    <row r="74" ht="12.75">
      <c r="AU74" s="160">
        <v>43101</v>
      </c>
    </row>
    <row r="75" ht="12.75">
      <c r="AU75" s="160">
        <v>43132</v>
      </c>
    </row>
    <row r="76" ht="12.75">
      <c r="AU76" s="160">
        <v>43160</v>
      </c>
    </row>
    <row r="77" ht="12.75">
      <c r="AU77" s="160">
        <v>43191</v>
      </c>
    </row>
    <row r="78" ht="12.75">
      <c r="AU78" s="160">
        <v>43221</v>
      </c>
    </row>
    <row r="79" ht="12.75">
      <c r="AU79" s="160">
        <v>43252</v>
      </c>
    </row>
    <row r="80" ht="12.75">
      <c r="AU80" s="160">
        <v>43282</v>
      </c>
    </row>
    <row r="81" ht="12.75">
      <c r="AU81" s="160">
        <v>43313</v>
      </c>
    </row>
    <row r="82" ht="12.75">
      <c r="AU82" s="160">
        <v>43344</v>
      </c>
    </row>
    <row r="83" ht="12.75">
      <c r="AU83" s="160">
        <v>43374</v>
      </c>
    </row>
    <row r="84" ht="12.75">
      <c r="AU84" s="160">
        <v>43405</v>
      </c>
    </row>
    <row r="85" ht="12.75">
      <c r="AU85" s="160">
        <v>43435</v>
      </c>
    </row>
    <row r="86" ht="12.75">
      <c r="AU86" s="160">
        <v>43466</v>
      </c>
    </row>
    <row r="87" ht="12.75">
      <c r="AU87" s="160">
        <v>43497</v>
      </c>
    </row>
    <row r="88" ht="12.75">
      <c r="AU88" s="160">
        <v>43525</v>
      </c>
    </row>
    <row r="89" ht="12.75">
      <c r="AU89" s="160">
        <v>43556</v>
      </c>
    </row>
    <row r="90" ht="12.75">
      <c r="AU90" s="160">
        <v>43586</v>
      </c>
    </row>
    <row r="91" ht="12.75">
      <c r="AU91" s="160">
        <v>43617</v>
      </c>
    </row>
    <row r="92" ht="12.75">
      <c r="AU92" s="160">
        <v>43647</v>
      </c>
    </row>
    <row r="93" ht="12.75">
      <c r="AU93" s="160">
        <v>43678</v>
      </c>
    </row>
    <row r="94" ht="12.75">
      <c r="AU94" s="160">
        <v>43709</v>
      </c>
    </row>
    <row r="95" ht="12.75">
      <c r="AU95" s="160">
        <v>43739</v>
      </c>
    </row>
    <row r="96" ht="12.75">
      <c r="AU96" s="160">
        <v>43770</v>
      </c>
    </row>
    <row r="97" ht="12.75">
      <c r="AU97" s="160">
        <v>43800</v>
      </c>
    </row>
    <row r="98" ht="12.75">
      <c r="AU98" s="160">
        <v>43831</v>
      </c>
    </row>
    <row r="99" ht="12.75">
      <c r="AU99" s="160">
        <v>43862</v>
      </c>
    </row>
    <row r="100" ht="12.75">
      <c r="AU100" s="160">
        <v>43891</v>
      </c>
    </row>
    <row r="101" ht="12.75">
      <c r="AU101" s="160">
        <v>43922</v>
      </c>
    </row>
    <row r="102" ht="12.75">
      <c r="AU102" s="160">
        <v>43952</v>
      </c>
    </row>
    <row r="103" ht="12.75">
      <c r="AU103" s="160">
        <v>43983</v>
      </c>
    </row>
    <row r="104" ht="12.75">
      <c r="AU104" s="160">
        <v>44013</v>
      </c>
    </row>
    <row r="105" ht="12.75">
      <c r="AU105" s="160">
        <v>44044</v>
      </c>
    </row>
    <row r="106" ht="12.75">
      <c r="AU106" s="160">
        <v>44075</v>
      </c>
    </row>
    <row r="107" ht="12.75">
      <c r="AU107" s="160">
        <v>44105</v>
      </c>
    </row>
    <row r="108" ht="12.75">
      <c r="AU108" s="160">
        <v>44136</v>
      </c>
    </row>
    <row r="109" ht="12.75">
      <c r="AU109" s="160">
        <v>44166</v>
      </c>
    </row>
  </sheetData>
  <sheetProtection password="CEBA" sheet="1" selectLockedCells="1"/>
  <mergeCells count="92">
    <mergeCell ref="R36:T36"/>
    <mergeCell ref="R37:T37"/>
    <mergeCell ref="C4:F4"/>
    <mergeCell ref="F5:G5"/>
    <mergeCell ref="B13:C13"/>
    <mergeCell ref="B16:C16"/>
    <mergeCell ref="I5:L5"/>
    <mergeCell ref="B15:F15"/>
    <mergeCell ref="H7:K7"/>
    <mergeCell ref="H9:K9"/>
    <mergeCell ref="G1:L1"/>
    <mergeCell ref="B1:F1"/>
    <mergeCell ref="I32:K32"/>
    <mergeCell ref="C32:F32"/>
    <mergeCell ref="B5:C5"/>
    <mergeCell ref="G2:L2"/>
    <mergeCell ref="G3:L3"/>
    <mergeCell ref="C2:F2"/>
    <mergeCell ref="C3:F3"/>
    <mergeCell ref="B8:C8"/>
    <mergeCell ref="AI4:AJ4"/>
    <mergeCell ref="R6:T6"/>
    <mergeCell ref="AI5:AJ5"/>
    <mergeCell ref="S5:T5"/>
    <mergeCell ref="M5:Q5"/>
    <mergeCell ref="U6:U13"/>
    <mergeCell ref="B7:F7"/>
    <mergeCell ref="H15:I15"/>
    <mergeCell ref="AI6:AJ6"/>
    <mergeCell ref="B14:F14"/>
    <mergeCell ref="H14:K14"/>
    <mergeCell ref="M6:O6"/>
    <mergeCell ref="P6:Q6"/>
    <mergeCell ref="B6:L6"/>
    <mergeCell ref="H10:I10"/>
    <mergeCell ref="B18:F18"/>
    <mergeCell ref="B19:F19"/>
    <mergeCell ref="B21:F21"/>
    <mergeCell ref="H16:J16"/>
    <mergeCell ref="B20:F20"/>
    <mergeCell ref="R15:T15"/>
    <mergeCell ref="B17:F17"/>
    <mergeCell ref="H17:K17"/>
    <mergeCell ref="R20:T20"/>
    <mergeCell ref="H18:K18"/>
    <mergeCell ref="B34:F34"/>
    <mergeCell ref="J35:L35"/>
    <mergeCell ref="B23:F23"/>
    <mergeCell ref="G34:H34"/>
    <mergeCell ref="B30:F30"/>
    <mergeCell ref="B26:F26"/>
    <mergeCell ref="B24:F24"/>
    <mergeCell ref="B28:F28"/>
    <mergeCell ref="G31:K31"/>
    <mergeCell ref="H30:K30"/>
    <mergeCell ref="R27:T27"/>
    <mergeCell ref="H25:K25"/>
    <mergeCell ref="H27:K27"/>
    <mergeCell ref="H23:K23"/>
    <mergeCell ref="H24:K24"/>
    <mergeCell ref="H29:K29"/>
    <mergeCell ref="H28:K28"/>
    <mergeCell ref="R33:T33"/>
    <mergeCell ref="B29:E29"/>
    <mergeCell ref="R28:U28"/>
    <mergeCell ref="I33:K33"/>
    <mergeCell ref="H19:K19"/>
    <mergeCell ref="H21:K21"/>
    <mergeCell ref="B22:F22"/>
    <mergeCell ref="H22:K22"/>
    <mergeCell ref="H20:K20"/>
    <mergeCell ref="H26:K26"/>
    <mergeCell ref="R39:U39"/>
    <mergeCell ref="C36:H36"/>
    <mergeCell ref="I34:L34"/>
    <mergeCell ref="G39:L39"/>
    <mergeCell ref="R34:T34"/>
    <mergeCell ref="K36:L36"/>
    <mergeCell ref="B35:F35"/>
    <mergeCell ref="B38:F38"/>
    <mergeCell ref="M30:P39"/>
    <mergeCell ref="R31:T31"/>
    <mergeCell ref="J4:L4"/>
    <mergeCell ref="G35:H35"/>
    <mergeCell ref="R38:T38"/>
    <mergeCell ref="R35:T35"/>
    <mergeCell ref="C33:F33"/>
    <mergeCell ref="R30:T30"/>
    <mergeCell ref="B27:F27"/>
    <mergeCell ref="R29:T29"/>
    <mergeCell ref="B25:F25"/>
    <mergeCell ref="R32:T32"/>
  </mergeCells>
  <dataValidations count="10">
    <dataValidation type="custom" allowBlank="1" showInputMessage="1" showErrorMessage="1" sqref="L9">
      <formula1>L9&lt;=AA6</formula1>
    </dataValidation>
    <dataValidation type="decimal" allowBlank="1" showInputMessage="1" showErrorMessage="1" sqref="S11:T12 S7">
      <formula1>0</formula1>
      <formula2>9999999999.99</formula2>
    </dataValidation>
    <dataValidation allowBlank="1" showInputMessage="1" showErrorMessage="1" promptTitle="N° DE FILHOS" prompt="FILHOS MENORES DE 14 ANOS DE IDADE" sqref="F29"/>
    <dataValidation allowBlank="1" showInputMessage="1" showErrorMessage="1" promptTitle="DATA DE DEMISSÃO" prompt="FORMATO DA DIGITAÇÃO&#10;DD/MM/AAAA" sqref="H4 C3:C4 D3:F3"/>
    <dataValidation type="whole" allowBlank="1" showInputMessage="1" showErrorMessage="1" promptTitle="N° DE FILHOS" prompt="FILHOS MENORES DE 14 ANOS DE IDADE" errorTitle="barra de espaço" error="voce esta colocando barra de espaço use número ou zero" sqref="R5">
      <formula1>0</formula1>
      <formula2>10</formula2>
    </dataValidation>
    <dataValidation type="decimal" allowBlank="1" showInputMessage="1" showErrorMessage="1" errorTitle="use zero ou outro valor" error="use a tecla delete ou qualquer outro número,nunca limpe com barra de espaço" sqref="F5:G5">
      <formula1>0</formula1>
      <formula2>99999999999.99</formula2>
    </dataValidation>
    <dataValidation type="whole" allowBlank="1" showInputMessage="1" showErrorMessage="1" promptTitle="N° DE DEPENDENTES" prompt="INFORME O NUMERO DE DEPENDENTE DO IMPOSTO DE RENDA" errorTitle="barra de espaço" error="voce esta colocando barra de espaço use número ou zero" sqref="U5:W5">
      <formula1>0</formula1>
      <formula2>10</formula2>
    </dataValidation>
    <dataValidation type="decimal" allowBlank="1" showInputMessage="1" showErrorMessage="1" sqref="S8">
      <formula1>0</formula1>
      <formula2>999999999999.99</formula2>
    </dataValidation>
    <dataValidation type="decimal" allowBlank="1" showInputMessage="1" showErrorMessage="1" sqref="S9">
      <formula1>0</formula1>
      <formula2>9999999999999.99</formula2>
    </dataValidation>
    <dataValidation type="list" allowBlank="1" showInputMessage="1" showErrorMessage="1" promptTitle="MÊS/ANO" prompt="FORMATO DE DIGITAÇÃO&#10;MM/AAAA" sqref="B3">
      <formula1>$AU$26:$AU$108</formula1>
    </dataValidation>
  </dataValidation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Jabur Automotor Veículos e Acessórios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TONON</dc:creator>
  <cp:keywords/>
  <dc:description/>
  <cp:lastModifiedBy>Joao</cp:lastModifiedBy>
  <cp:lastPrinted>2014-04-04T11:13:19Z</cp:lastPrinted>
  <dcterms:created xsi:type="dcterms:W3CDTF">2008-02-25T20:21:28Z</dcterms:created>
  <dcterms:modified xsi:type="dcterms:W3CDTF">2014-06-05T21:23:28Z</dcterms:modified>
  <cp:category/>
  <cp:version/>
  <cp:contentType/>
  <cp:contentStatus/>
</cp:coreProperties>
</file>