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eus Documentos\Minhas Webs\"/>
    </mc:Choice>
  </mc:AlternateContent>
  <bookViews>
    <workbookView xWindow="0" yWindow="0" windowWidth="20490" windowHeight="7830" tabRatio="825" firstSheet="2" activeTab="2"/>
  </bookViews>
  <sheets>
    <sheet name="IRPJ TEXTO" sheetId="24" state="hidden" r:id="rId1"/>
    <sheet name="CSLL TEXTO" sheetId="23" state="hidden" r:id="rId2"/>
    <sheet name="AJUDA" sheetId="7" r:id="rId3"/>
    <sheet name="NF COM RETENÇÃO" sheetId="8" state="hidden" r:id="rId4"/>
    <sheet name="L. PRESUMIDO (1º Trim.)" sheetId="17" r:id="rId5"/>
    <sheet name="L. PRESUMIDO (2º Trim.)" sheetId="26" r:id="rId6"/>
    <sheet name="L. PRESUMIDO (3º Trim.)" sheetId="27" r:id="rId7"/>
    <sheet name="L. PRESUMIDO (4º Trim.) " sheetId="28" r:id="rId8"/>
    <sheet name="DEMONSTRAÇAO DO EXERCICIO" sheetId="25" r:id="rId9"/>
  </sheet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5" l="1"/>
  <c r="B36" i="25"/>
  <c r="B34" i="25"/>
  <c r="B29" i="25"/>
  <c r="B27" i="25"/>
  <c r="B25" i="25"/>
  <c r="B20" i="25" l="1"/>
  <c r="B18" i="25"/>
  <c r="B16" i="25"/>
  <c r="E4" i="28" l="1"/>
  <c r="B67" i="28"/>
  <c r="E66" i="28"/>
  <c r="Z65" i="28"/>
  <c r="Y65" i="28"/>
  <c r="U65" i="28"/>
  <c r="T65" i="28"/>
  <c r="R65" i="28"/>
  <c r="L64" i="28"/>
  <c r="R63" i="28" s="1"/>
  <c r="R66" i="28" s="1"/>
  <c r="K64" i="28"/>
  <c r="E64" i="28"/>
  <c r="K62" i="28"/>
  <c r="E62" i="28"/>
  <c r="L62" i="28" s="1"/>
  <c r="K61" i="28"/>
  <c r="E61" i="28"/>
  <c r="L61" i="28" s="1"/>
  <c r="K60" i="28"/>
  <c r="E60" i="28"/>
  <c r="L60" i="28" s="1"/>
  <c r="Z59" i="28"/>
  <c r="Y59" i="28"/>
  <c r="U59" i="28"/>
  <c r="T59" i="28"/>
  <c r="R59" i="28"/>
  <c r="M59" i="28"/>
  <c r="E59" i="28"/>
  <c r="K57" i="28"/>
  <c r="E57" i="28"/>
  <c r="L57" i="28" s="1"/>
  <c r="E56" i="28"/>
  <c r="H23" i="28" s="1"/>
  <c r="E55" i="28"/>
  <c r="Z54" i="28"/>
  <c r="Y54" i="28"/>
  <c r="U54" i="28"/>
  <c r="T54" i="28"/>
  <c r="R54" i="28"/>
  <c r="M54" i="28"/>
  <c r="E54" i="28"/>
  <c r="M52" i="28"/>
  <c r="K52" i="28"/>
  <c r="E52" i="28"/>
  <c r="L52" i="28" s="1"/>
  <c r="Z50" i="28"/>
  <c r="Y50" i="28"/>
  <c r="U50" i="28"/>
  <c r="T50" i="28"/>
  <c r="M50" i="28"/>
  <c r="K50" i="28"/>
  <c r="E50" i="28"/>
  <c r="K45" i="28"/>
  <c r="K44" i="28"/>
  <c r="Z40" i="28"/>
  <c r="Y31" i="28"/>
  <c r="R57" i="28" s="1"/>
  <c r="R60" i="28" s="1"/>
  <c r="X31" i="28"/>
  <c r="U31" i="28"/>
  <c r="L31" i="28"/>
  <c r="R52" i="28" s="1"/>
  <c r="R55" i="28" s="1"/>
  <c r="E31" i="28"/>
  <c r="X29" i="28"/>
  <c r="U29" i="28"/>
  <c r="Y29" i="28" s="1"/>
  <c r="D29" i="28"/>
  <c r="L29" i="28" s="1"/>
  <c r="X28" i="28"/>
  <c r="U28" i="28"/>
  <c r="Y28" i="28" s="1"/>
  <c r="K28" i="28"/>
  <c r="D28" i="28"/>
  <c r="L28" i="28" s="1"/>
  <c r="X27" i="28"/>
  <c r="U27" i="28"/>
  <c r="K27" i="28"/>
  <c r="D27" i="28"/>
  <c r="L27" i="28" s="1"/>
  <c r="Z26" i="28"/>
  <c r="U26" i="28"/>
  <c r="K26" i="28"/>
  <c r="D26" i="28"/>
  <c r="X24" i="28"/>
  <c r="U24" i="28"/>
  <c r="D24" i="28"/>
  <c r="L24" i="28" s="1"/>
  <c r="U23" i="28"/>
  <c r="E23" i="28"/>
  <c r="K23" i="28" s="1"/>
  <c r="K56" i="28" s="1"/>
  <c r="D23" i="28"/>
  <c r="L23" i="28" s="1"/>
  <c r="X22" i="28"/>
  <c r="U22" i="28"/>
  <c r="E22" i="28"/>
  <c r="K22" i="28" s="1"/>
  <c r="K55" i="28" s="1"/>
  <c r="D22" i="28"/>
  <c r="Z21" i="28"/>
  <c r="U21" i="28"/>
  <c r="K21" i="28"/>
  <c r="X21" i="28" s="1"/>
  <c r="Y21" i="28" s="1"/>
  <c r="H21" i="28"/>
  <c r="G21" i="28"/>
  <c r="D21" i="28"/>
  <c r="Z19" i="28"/>
  <c r="X19" i="28"/>
  <c r="U19" i="28"/>
  <c r="Y19" i="28" s="1"/>
  <c r="E19" i="28"/>
  <c r="L19" i="28" s="1"/>
  <c r="U52" i="28" s="1"/>
  <c r="U55" i="28" s="1"/>
  <c r="H34" i="25" s="1"/>
  <c r="Z17" i="28"/>
  <c r="X17" i="28"/>
  <c r="U17" i="28"/>
  <c r="E17" i="28"/>
  <c r="X12" i="28"/>
  <c r="X11" i="28"/>
  <c r="D3" i="28"/>
  <c r="T3" i="28" s="1"/>
  <c r="E4" i="27"/>
  <c r="B67" i="27"/>
  <c r="E66" i="27"/>
  <c r="Z65" i="27"/>
  <c r="Y65" i="27"/>
  <c r="U65" i="27"/>
  <c r="T65" i="27"/>
  <c r="R65" i="27"/>
  <c r="L64" i="27"/>
  <c r="R63" i="27" s="1"/>
  <c r="R66" i="27" s="1"/>
  <c r="K64" i="27"/>
  <c r="E64" i="27"/>
  <c r="K62" i="27"/>
  <c r="E62" i="27"/>
  <c r="L62" i="27" s="1"/>
  <c r="K61" i="27"/>
  <c r="E61" i="27"/>
  <c r="L61" i="27" s="1"/>
  <c r="K60" i="27"/>
  <c r="E60" i="27"/>
  <c r="L60" i="27" s="1"/>
  <c r="Z59" i="27"/>
  <c r="Y59" i="27"/>
  <c r="U59" i="27"/>
  <c r="T59" i="27"/>
  <c r="R59" i="27"/>
  <c r="M59" i="27"/>
  <c r="E59" i="27"/>
  <c r="K57" i="27"/>
  <c r="E57" i="27"/>
  <c r="L57" i="27" s="1"/>
  <c r="E56" i="27"/>
  <c r="H23" i="27" s="1"/>
  <c r="L55" i="27"/>
  <c r="E55" i="27"/>
  <c r="D29" i="25" s="1"/>
  <c r="Z54" i="27"/>
  <c r="Y54" i="27"/>
  <c r="U54" i="27"/>
  <c r="T54" i="27"/>
  <c r="R54" i="27"/>
  <c r="M54" i="27"/>
  <c r="E54" i="27"/>
  <c r="M52" i="27"/>
  <c r="K52" i="27"/>
  <c r="E52" i="27"/>
  <c r="L52" i="27" s="1"/>
  <c r="Z50" i="27"/>
  <c r="Y50" i="27"/>
  <c r="U50" i="27"/>
  <c r="T50" i="27"/>
  <c r="M50" i="27"/>
  <c r="K50" i="27"/>
  <c r="E50" i="27"/>
  <c r="K45" i="27"/>
  <c r="K44" i="27"/>
  <c r="Z40" i="27"/>
  <c r="Y31" i="27"/>
  <c r="R57" i="27" s="1"/>
  <c r="R60" i="27" s="1"/>
  <c r="X31" i="27"/>
  <c r="U31" i="27"/>
  <c r="L31" i="27"/>
  <c r="R52" i="27" s="1"/>
  <c r="R55" i="27" s="1"/>
  <c r="E31" i="27"/>
  <c r="X29" i="27"/>
  <c r="U29" i="27"/>
  <c r="Y29" i="27" s="1"/>
  <c r="D29" i="27"/>
  <c r="L29" i="27" s="1"/>
  <c r="X28" i="27"/>
  <c r="U28" i="27"/>
  <c r="Y28" i="27" s="1"/>
  <c r="K28" i="27"/>
  <c r="D28" i="27"/>
  <c r="L28" i="27" s="1"/>
  <c r="X27" i="27"/>
  <c r="U27" i="27"/>
  <c r="K27" i="27"/>
  <c r="D27" i="27"/>
  <c r="L27" i="27" s="1"/>
  <c r="Z26" i="27"/>
  <c r="U26" i="27"/>
  <c r="K26" i="27"/>
  <c r="D26" i="27"/>
  <c r="X24" i="27"/>
  <c r="U24" i="27"/>
  <c r="D24" i="27"/>
  <c r="L24" i="27" s="1"/>
  <c r="U23" i="27"/>
  <c r="E23" i="27"/>
  <c r="K23" i="27" s="1"/>
  <c r="K56" i="27" s="1"/>
  <c r="D23" i="27"/>
  <c r="L23" i="27" s="1"/>
  <c r="X22" i="27"/>
  <c r="U22" i="27"/>
  <c r="H22" i="27"/>
  <c r="E22" i="27"/>
  <c r="K22" i="27" s="1"/>
  <c r="K55" i="27" s="1"/>
  <c r="D22" i="27"/>
  <c r="Z21" i="27"/>
  <c r="U21" i="27"/>
  <c r="K21" i="27"/>
  <c r="X21" i="27" s="1"/>
  <c r="Y21" i="27" s="1"/>
  <c r="H21" i="27"/>
  <c r="G21" i="27"/>
  <c r="D21" i="27"/>
  <c r="Z19" i="27"/>
  <c r="X19" i="27"/>
  <c r="U19" i="27"/>
  <c r="Y19" i="27" s="1"/>
  <c r="E19" i="27"/>
  <c r="L19" i="27" s="1"/>
  <c r="U52" i="27" s="1"/>
  <c r="U55" i="27" s="1"/>
  <c r="H25" i="25" s="1"/>
  <c r="Z17" i="27"/>
  <c r="X17" i="27"/>
  <c r="U17" i="27"/>
  <c r="E17" i="27"/>
  <c r="X12" i="27"/>
  <c r="X11" i="27"/>
  <c r="D3" i="27"/>
  <c r="T3" i="27" s="1"/>
  <c r="E4" i="26"/>
  <c r="D3" i="26"/>
  <c r="T3" i="26" s="1"/>
  <c r="B67" i="26"/>
  <c r="E66" i="26"/>
  <c r="Z65" i="26"/>
  <c r="Y65" i="26"/>
  <c r="U65" i="26"/>
  <c r="T65" i="26"/>
  <c r="R65" i="26"/>
  <c r="K64" i="26"/>
  <c r="L64" i="26" s="1"/>
  <c r="E64" i="26"/>
  <c r="K62" i="26"/>
  <c r="E62" i="26"/>
  <c r="L62" i="26" s="1"/>
  <c r="E61" i="26"/>
  <c r="E60" i="26"/>
  <c r="Z59" i="26"/>
  <c r="Y59" i="26"/>
  <c r="U59" i="26"/>
  <c r="T59" i="26"/>
  <c r="R59" i="26"/>
  <c r="M59" i="26"/>
  <c r="K59" i="26"/>
  <c r="E59" i="26"/>
  <c r="L59" i="26" s="1"/>
  <c r="K57" i="26"/>
  <c r="E57" i="26"/>
  <c r="E56" i="26"/>
  <c r="H23" i="26" s="1"/>
  <c r="E55" i="26"/>
  <c r="H22" i="26" s="1"/>
  <c r="Z54" i="26"/>
  <c r="Y54" i="26"/>
  <c r="U54" i="26"/>
  <c r="T54" i="26"/>
  <c r="R54" i="26"/>
  <c r="M54" i="26"/>
  <c r="E54" i="26"/>
  <c r="L54" i="26" s="1"/>
  <c r="M52" i="26"/>
  <c r="K52" i="26"/>
  <c r="E52" i="26"/>
  <c r="L52" i="26" s="1"/>
  <c r="Z50" i="26"/>
  <c r="Y50" i="26"/>
  <c r="U50" i="26"/>
  <c r="T50" i="26"/>
  <c r="M50" i="26"/>
  <c r="K50" i="26"/>
  <c r="E50" i="26"/>
  <c r="F20" i="25" s="1"/>
  <c r="K45" i="26"/>
  <c r="K44" i="26"/>
  <c r="Z40" i="26"/>
  <c r="Y31" i="26"/>
  <c r="R57" i="26" s="1"/>
  <c r="R60" i="26" s="1"/>
  <c r="X31" i="26"/>
  <c r="U31" i="26"/>
  <c r="L31" i="26"/>
  <c r="R52" i="26" s="1"/>
  <c r="R55" i="26" s="1"/>
  <c r="E31" i="26"/>
  <c r="X29" i="26"/>
  <c r="U29" i="26"/>
  <c r="L29" i="26"/>
  <c r="D29" i="26"/>
  <c r="U28" i="26"/>
  <c r="K28" i="26"/>
  <c r="D28" i="26"/>
  <c r="U27" i="26"/>
  <c r="K27" i="26"/>
  <c r="D27" i="26"/>
  <c r="Z26" i="26"/>
  <c r="X26" i="26"/>
  <c r="U26" i="26"/>
  <c r="Y26" i="26" s="1"/>
  <c r="K26" i="26"/>
  <c r="D26" i="26"/>
  <c r="L26" i="26" s="1"/>
  <c r="X24" i="26"/>
  <c r="U24" i="26"/>
  <c r="Y24" i="26" s="1"/>
  <c r="L24" i="26"/>
  <c r="D24" i="26"/>
  <c r="U23" i="26"/>
  <c r="G23" i="26" s="1"/>
  <c r="E23" i="26"/>
  <c r="D23" i="26"/>
  <c r="U22" i="26"/>
  <c r="D18" i="25" s="1"/>
  <c r="E22" i="26"/>
  <c r="D22" i="26"/>
  <c r="Z21" i="26"/>
  <c r="X21" i="26"/>
  <c r="U21" i="26"/>
  <c r="L21" i="26"/>
  <c r="K21" i="26"/>
  <c r="K54" i="26" s="1"/>
  <c r="H21" i="26"/>
  <c r="G21" i="26"/>
  <c r="F21" i="26"/>
  <c r="D21" i="26"/>
  <c r="Z19" i="26"/>
  <c r="X19" i="26"/>
  <c r="U19" i="26"/>
  <c r="E19" i="26"/>
  <c r="L19" i="26" s="1"/>
  <c r="Z17" i="26"/>
  <c r="X17" i="26"/>
  <c r="U17" i="26"/>
  <c r="F18" i="25" s="1"/>
  <c r="E17" i="26"/>
  <c r="L17" i="26" s="1"/>
  <c r="L18" i="26" s="1"/>
  <c r="X12" i="26"/>
  <c r="X11" i="26"/>
  <c r="B67" i="17"/>
  <c r="B36" i="7"/>
  <c r="D16" i="25" l="1"/>
  <c r="D38" i="25"/>
  <c r="H22" i="28"/>
  <c r="R42" i="28" s="1"/>
  <c r="J38" i="25" s="1"/>
  <c r="L55" i="28"/>
  <c r="D27" i="25"/>
  <c r="G22" i="26"/>
  <c r="R41" i="26" s="1"/>
  <c r="J18" i="25" s="1"/>
  <c r="L50" i="28"/>
  <c r="T63" i="28" s="1"/>
  <c r="T66" i="28" s="1"/>
  <c r="G38" i="25" s="1"/>
  <c r="F38" i="25"/>
  <c r="D36" i="25"/>
  <c r="Y17" i="27"/>
  <c r="Y18" i="27" s="1"/>
  <c r="F27" i="25"/>
  <c r="R68" i="27"/>
  <c r="L17" i="27"/>
  <c r="F25" i="25"/>
  <c r="L22" i="27"/>
  <c r="D25" i="25"/>
  <c r="L20" i="27"/>
  <c r="R42" i="27"/>
  <c r="J29" i="25" s="1"/>
  <c r="L50" i="27"/>
  <c r="L51" i="27" s="1"/>
  <c r="F29" i="25"/>
  <c r="Y17" i="28"/>
  <c r="Y18" i="28" s="1"/>
  <c r="F36" i="25"/>
  <c r="R68" i="28"/>
  <c r="L17" i="28"/>
  <c r="F34" i="25"/>
  <c r="L22" i="28"/>
  <c r="D34" i="25"/>
  <c r="L20" i="28"/>
  <c r="R42" i="26"/>
  <c r="J20" i="25" s="1"/>
  <c r="F16" i="25"/>
  <c r="D20" i="25"/>
  <c r="U57" i="28"/>
  <c r="U60" i="28" s="1"/>
  <c r="H36" i="25" s="1"/>
  <c r="Y20" i="28"/>
  <c r="Q52" i="28"/>
  <c r="Q40" i="28"/>
  <c r="U37" i="28"/>
  <c r="U4" i="28"/>
  <c r="F22" i="28"/>
  <c r="K59" i="28"/>
  <c r="X26" i="28"/>
  <c r="Y26" i="28" s="1"/>
  <c r="L32" i="28"/>
  <c r="U63" i="28"/>
  <c r="U66" i="28" s="1"/>
  <c r="H38" i="25" s="1"/>
  <c r="L53" i="28"/>
  <c r="U68" i="28"/>
  <c r="K54" i="28"/>
  <c r="L56" i="28"/>
  <c r="L21" i="28"/>
  <c r="F21" i="28"/>
  <c r="Y22" i="28"/>
  <c r="F23" i="28"/>
  <c r="X23" i="28"/>
  <c r="Y23" i="28" s="1"/>
  <c r="Y24" i="28"/>
  <c r="L26" i="28"/>
  <c r="Y27" i="28"/>
  <c r="L54" i="28"/>
  <c r="L59" i="28"/>
  <c r="L65" i="28"/>
  <c r="G22" i="28"/>
  <c r="G23" i="28"/>
  <c r="Y32" i="28"/>
  <c r="T63" i="27"/>
  <c r="T66" i="27" s="1"/>
  <c r="G29" i="25" s="1"/>
  <c r="U57" i="27"/>
  <c r="U60" i="27" s="1"/>
  <c r="H27" i="25" s="1"/>
  <c r="Y20" i="27"/>
  <c r="Q52" i="27"/>
  <c r="Q40" i="27"/>
  <c r="U37" i="27"/>
  <c r="U4" i="27"/>
  <c r="F22" i="27"/>
  <c r="R40" i="27" s="1"/>
  <c r="J25" i="25" s="1"/>
  <c r="K59" i="27"/>
  <c r="L59" i="27" s="1"/>
  <c r="X26" i="27"/>
  <c r="Y26" i="27" s="1"/>
  <c r="L32" i="27"/>
  <c r="U63" i="27"/>
  <c r="U66" i="27" s="1"/>
  <c r="H29" i="25" s="1"/>
  <c r="L53" i="27"/>
  <c r="K54" i="27"/>
  <c r="L56" i="27"/>
  <c r="L21" i="27"/>
  <c r="F21" i="27"/>
  <c r="Y22" i="27"/>
  <c r="F23" i="27"/>
  <c r="X23" i="27"/>
  <c r="Y23" i="27" s="1"/>
  <c r="Y24" i="27"/>
  <c r="L26" i="27"/>
  <c r="Y27" i="27"/>
  <c r="L54" i="27"/>
  <c r="L65" i="27"/>
  <c r="G22" i="27"/>
  <c r="R41" i="27" s="1"/>
  <c r="J27" i="25" s="1"/>
  <c r="G23" i="27"/>
  <c r="Y32" i="27"/>
  <c r="U63" i="26"/>
  <c r="U66" i="26" s="1"/>
  <c r="H20" i="25" s="1"/>
  <c r="L53" i="26"/>
  <c r="U52" i="26"/>
  <c r="L20" i="26"/>
  <c r="L23" i="26"/>
  <c r="K60" i="26"/>
  <c r="X27" i="26"/>
  <c r="Y27" i="26" s="1"/>
  <c r="Y30" i="26" s="1"/>
  <c r="K61" i="26"/>
  <c r="X28" i="26"/>
  <c r="Y28" i="26" s="1"/>
  <c r="L61" i="26"/>
  <c r="L65" i="26"/>
  <c r="R63" i="26"/>
  <c r="R66" i="26" s="1"/>
  <c r="R68" i="26" s="1"/>
  <c r="Y17" i="26"/>
  <c r="Y19" i="26"/>
  <c r="Y21" i="26"/>
  <c r="K22" i="26"/>
  <c r="K23" i="26"/>
  <c r="L27" i="26"/>
  <c r="L28" i="26"/>
  <c r="Y29" i="26"/>
  <c r="Y32" i="26"/>
  <c r="L50" i="26"/>
  <c r="T52" i="26"/>
  <c r="T55" i="26" s="1"/>
  <c r="G16" i="25" s="1"/>
  <c r="L60" i="26"/>
  <c r="Z63" i="26" s="1"/>
  <c r="Z66" i="26" s="1"/>
  <c r="L20" i="25" s="1"/>
  <c r="L57" i="26"/>
  <c r="F22" i="26"/>
  <c r="F23" i="26"/>
  <c r="L32" i="26"/>
  <c r="D26" i="17"/>
  <c r="K61" i="17"/>
  <c r="E61" i="17"/>
  <c r="L61" i="17" s="1"/>
  <c r="E60" i="17"/>
  <c r="X28" i="17"/>
  <c r="X27" i="17"/>
  <c r="U28" i="17"/>
  <c r="Y28" i="17" s="1"/>
  <c r="U27" i="17"/>
  <c r="K28" i="17"/>
  <c r="D28" i="17"/>
  <c r="D27" i="17"/>
  <c r="D29" i="17"/>
  <c r="R41" i="28" l="1"/>
  <c r="J36" i="25" s="1"/>
  <c r="L51" i="28"/>
  <c r="T57" i="27"/>
  <c r="T60" i="27" s="1"/>
  <c r="G27" i="25" s="1"/>
  <c r="T52" i="27"/>
  <c r="T55" i="27" s="1"/>
  <c r="G25" i="25" s="1"/>
  <c r="L18" i="27"/>
  <c r="U68" i="27"/>
  <c r="L28" i="17"/>
  <c r="T57" i="28"/>
  <c r="T60" i="28" s="1"/>
  <c r="G36" i="25" s="1"/>
  <c r="R40" i="28"/>
  <c r="J34" i="25" s="1"/>
  <c r="T52" i="28"/>
  <c r="T55" i="28" s="1"/>
  <c r="L18" i="28"/>
  <c r="L30" i="26"/>
  <c r="U55" i="26"/>
  <c r="H16" i="25"/>
  <c r="R40" i="26"/>
  <c r="L63" i="26"/>
  <c r="Y57" i="28"/>
  <c r="Y63" i="28"/>
  <c r="L58" i="28"/>
  <c r="Y52" i="28"/>
  <c r="L25" i="28"/>
  <c r="Y25" i="28"/>
  <c r="Z63" i="28"/>
  <c r="Z66" i="28" s="1"/>
  <c r="L38" i="25" s="1"/>
  <c r="L63" i="28"/>
  <c r="R43" i="28"/>
  <c r="L30" i="28"/>
  <c r="Z52" i="28"/>
  <c r="Z55" i="28" s="1"/>
  <c r="L34" i="25" s="1"/>
  <c r="Z57" i="28"/>
  <c r="Z60" i="28" s="1"/>
  <c r="L36" i="25" s="1"/>
  <c r="Y30" i="28"/>
  <c r="Q57" i="28"/>
  <c r="Q41" i="28"/>
  <c r="E37" i="28"/>
  <c r="Z63" i="27"/>
  <c r="Z66" i="27" s="1"/>
  <c r="L29" i="25" s="1"/>
  <c r="L63" i="27"/>
  <c r="Y57" i="27"/>
  <c r="R43" i="27"/>
  <c r="Y63" i="27"/>
  <c r="L58" i="27"/>
  <c r="Y52" i="27"/>
  <c r="L25" i="27"/>
  <c r="Y25" i="27"/>
  <c r="L30" i="27"/>
  <c r="Z52" i="27"/>
  <c r="Z55" i="27" s="1"/>
  <c r="L25" i="25" s="1"/>
  <c r="Z57" i="27"/>
  <c r="Z60" i="27" s="1"/>
  <c r="L27" i="25" s="1"/>
  <c r="Y30" i="27"/>
  <c r="Q57" i="27"/>
  <c r="Q41" i="27"/>
  <c r="E37" i="27"/>
  <c r="T63" i="26"/>
  <c r="T66" i="26" s="1"/>
  <c r="G20" i="25" s="1"/>
  <c r="L51" i="26"/>
  <c r="X22" i="26"/>
  <c r="Y22" i="26" s="1"/>
  <c r="K55" i="26"/>
  <c r="L55" i="26" s="1"/>
  <c r="U57" i="26"/>
  <c r="U60" i="26" s="1"/>
  <c r="H18" i="25" s="1"/>
  <c r="Y20" i="26"/>
  <c r="Z57" i="26"/>
  <c r="Z60" i="26" s="1"/>
  <c r="L18" i="25" s="1"/>
  <c r="Z52" i="26"/>
  <c r="Z55" i="26" s="1"/>
  <c r="X23" i="26"/>
  <c r="Y23" i="26" s="1"/>
  <c r="Y25" i="26" s="1"/>
  <c r="K56" i="26"/>
  <c r="L56" i="26" s="1"/>
  <c r="Y57" i="26"/>
  <c r="T57" i="26"/>
  <c r="T60" i="26" s="1"/>
  <c r="G18" i="25" s="1"/>
  <c r="Y18" i="26"/>
  <c r="L22" i="26"/>
  <c r="U68" i="26" l="1"/>
  <c r="T68" i="28"/>
  <c r="G34" i="25"/>
  <c r="T68" i="27"/>
  <c r="Z68" i="26"/>
  <c r="L16" i="25"/>
  <c r="R43" i="26"/>
  <c r="Z41" i="26" s="1"/>
  <c r="J16" i="25"/>
  <c r="T68" i="26"/>
  <c r="Q42" i="28"/>
  <c r="Q63" i="28"/>
  <c r="Y37" i="28"/>
  <c r="Z68" i="28"/>
  <c r="Y43" i="28"/>
  <c r="Z41" i="28"/>
  <c r="AF40" i="28"/>
  <c r="T40" i="28" s="1"/>
  <c r="Q42" i="27"/>
  <c r="Q63" i="27"/>
  <c r="Y37" i="27"/>
  <c r="Y43" i="27"/>
  <c r="Z41" i="27"/>
  <c r="AF40" i="27"/>
  <c r="T40" i="27" s="1"/>
  <c r="AF41" i="27" s="1"/>
  <c r="T41" i="27" s="1"/>
  <c r="Y58" i="27" s="1"/>
  <c r="Y60" i="27" s="1"/>
  <c r="K27" i="25" s="1"/>
  <c r="Z68" i="27"/>
  <c r="L58" i="26"/>
  <c r="Y63" i="26"/>
  <c r="Y52" i="26"/>
  <c r="L25" i="26"/>
  <c r="E66" i="17"/>
  <c r="F1" i="25"/>
  <c r="D21" i="17"/>
  <c r="F21" i="17" s="1"/>
  <c r="E17" i="17"/>
  <c r="F7" i="25" s="1"/>
  <c r="E19" i="17"/>
  <c r="L19" i="17" s="1"/>
  <c r="B7" i="25"/>
  <c r="T3" i="17"/>
  <c r="U4" i="17"/>
  <c r="B9" i="25" s="1"/>
  <c r="X11" i="17"/>
  <c r="X12" i="17"/>
  <c r="U17" i="17"/>
  <c r="X17" i="17"/>
  <c r="Z17" i="17"/>
  <c r="U19" i="17"/>
  <c r="X19" i="17"/>
  <c r="Z19" i="17"/>
  <c r="K21" i="17"/>
  <c r="X21" i="17" s="1"/>
  <c r="U21" i="17"/>
  <c r="G21" i="17" s="1"/>
  <c r="Z21" i="17"/>
  <c r="D22" i="17"/>
  <c r="E22" i="17"/>
  <c r="K22" i="17" s="1"/>
  <c r="X22" i="17" s="1"/>
  <c r="U22" i="17"/>
  <c r="G22" i="17" s="1"/>
  <c r="D23" i="17"/>
  <c r="E23" i="17"/>
  <c r="U23" i="17"/>
  <c r="D24" i="17"/>
  <c r="L24" i="17" s="1"/>
  <c r="U24" i="17"/>
  <c r="X24" i="17"/>
  <c r="K26" i="17"/>
  <c r="K59" i="17" s="1"/>
  <c r="U26" i="17"/>
  <c r="Z26" i="17"/>
  <c r="K27" i="17"/>
  <c r="K60" i="17" s="1"/>
  <c r="L29" i="17"/>
  <c r="U29" i="17"/>
  <c r="X29" i="17"/>
  <c r="E31" i="17"/>
  <c r="L31" i="17"/>
  <c r="U31" i="17"/>
  <c r="X31" i="17"/>
  <c r="Y31" i="17"/>
  <c r="Y32" i="17" s="1"/>
  <c r="U37" i="17"/>
  <c r="Q40" i="17"/>
  <c r="Z40" i="17"/>
  <c r="K44" i="17"/>
  <c r="K45" i="17"/>
  <c r="E50" i="17"/>
  <c r="F11" i="25" s="1"/>
  <c r="K50" i="17"/>
  <c r="M50" i="17"/>
  <c r="T50" i="17"/>
  <c r="U50" i="17"/>
  <c r="Y50" i="17"/>
  <c r="Z50" i="17"/>
  <c r="E52" i="17"/>
  <c r="K52" i="17"/>
  <c r="M52" i="17"/>
  <c r="Q52" i="17"/>
  <c r="E54" i="17"/>
  <c r="H21" i="17" s="1"/>
  <c r="M54" i="17"/>
  <c r="R54" i="17"/>
  <c r="T54" i="17"/>
  <c r="U54" i="17"/>
  <c r="Y54" i="17"/>
  <c r="Z54" i="17"/>
  <c r="E55" i="17"/>
  <c r="E56" i="17"/>
  <c r="E57" i="17"/>
  <c r="K57" i="17"/>
  <c r="E59" i="17"/>
  <c r="M59" i="17"/>
  <c r="R59" i="17"/>
  <c r="T59" i="17"/>
  <c r="U59" i="17"/>
  <c r="Y59" i="17"/>
  <c r="Z59" i="17"/>
  <c r="E62" i="17"/>
  <c r="K62" i="17"/>
  <c r="E64" i="17"/>
  <c r="K64" i="17"/>
  <c r="L64" i="17" s="1"/>
  <c r="R63" i="17" s="1"/>
  <c r="R65" i="17"/>
  <c r="T65" i="17"/>
  <c r="U65" i="17"/>
  <c r="Y65" i="17"/>
  <c r="Z65" i="17"/>
  <c r="D4" i="8"/>
  <c r="F4" i="8"/>
  <c r="G4" i="8"/>
  <c r="C4" i="8"/>
  <c r="X26" i="17"/>
  <c r="K23" i="17"/>
  <c r="K56" i="17" s="1"/>
  <c r="K54" i="17"/>
  <c r="X23" i="17"/>
  <c r="Y43" i="26" l="1"/>
  <c r="AF40" i="26"/>
  <c r="T40" i="26" s="1"/>
  <c r="AF41" i="26" s="1"/>
  <c r="T41" i="26" s="1"/>
  <c r="Y58" i="26" s="1"/>
  <c r="Y60" i="26" s="1"/>
  <c r="K18" i="25" s="1"/>
  <c r="L32" i="17"/>
  <c r="R52" i="17"/>
  <c r="R55" i="17" s="1"/>
  <c r="AF41" i="28"/>
  <c r="T41" i="28" s="1"/>
  <c r="Y58" i="28" s="1"/>
  <c r="Y60" i="28" s="1"/>
  <c r="K36" i="25" s="1"/>
  <c r="Y53" i="26"/>
  <c r="Y55" i="26" s="1"/>
  <c r="K16" i="25" s="1"/>
  <c r="Y53" i="28"/>
  <c r="Y55" i="28" s="1"/>
  <c r="Y53" i="27"/>
  <c r="Y55" i="27" s="1"/>
  <c r="AF42" i="27"/>
  <c r="T42" i="27" s="1"/>
  <c r="Y64" i="27" s="1"/>
  <c r="Y66" i="27" s="1"/>
  <c r="K29" i="25" s="1"/>
  <c r="AF42" i="26"/>
  <c r="T42" i="26" s="1"/>
  <c r="Y64" i="26" s="1"/>
  <c r="Y66" i="26" s="1"/>
  <c r="K20" i="25" s="1"/>
  <c r="Y29" i="17"/>
  <c r="Y22" i="17"/>
  <c r="L62" i="17"/>
  <c r="H22" i="17"/>
  <c r="Y24" i="17"/>
  <c r="G23" i="17"/>
  <c r="R41" i="17" s="1"/>
  <c r="J9" i="25" s="1"/>
  <c r="Y19" i="17"/>
  <c r="Y20" i="17" s="1"/>
  <c r="K55" i="17"/>
  <c r="L55" i="17" s="1"/>
  <c r="F22" i="17"/>
  <c r="Y27" i="17"/>
  <c r="E4" i="8"/>
  <c r="H4" i="8" s="1"/>
  <c r="R66" i="17"/>
  <c r="Y17" i="17"/>
  <c r="Y18" i="17" s="1"/>
  <c r="G9" i="25" s="1"/>
  <c r="H39" i="25"/>
  <c r="Y26" i="17"/>
  <c r="L22" i="17"/>
  <c r="Q57" i="17"/>
  <c r="Q41" i="17"/>
  <c r="E37" i="17"/>
  <c r="F39" i="25"/>
  <c r="Y23" i="17"/>
  <c r="Y21" i="17"/>
  <c r="F9" i="25"/>
  <c r="F12" i="25" s="1"/>
  <c r="F30" i="25"/>
  <c r="L27" i="17"/>
  <c r="Z52" i="17" s="1"/>
  <c r="L26" i="17"/>
  <c r="L23" i="17"/>
  <c r="L59" i="17"/>
  <c r="L56" i="17"/>
  <c r="D39" i="25"/>
  <c r="R57" i="17"/>
  <c r="R60" i="17" s="1"/>
  <c r="L60" i="17"/>
  <c r="U57" i="17"/>
  <c r="U60" i="17" s="1"/>
  <c r="H9" i="25" s="1"/>
  <c r="D9" i="25"/>
  <c r="F23" i="17"/>
  <c r="L21" i="17"/>
  <c r="D7" i="25"/>
  <c r="H23" i="17"/>
  <c r="L50" i="17"/>
  <c r="T63" i="17" s="1"/>
  <c r="T66" i="17" s="1"/>
  <c r="G11" i="25" s="1"/>
  <c r="L65" i="17"/>
  <c r="D11" i="25"/>
  <c r="L54" i="17"/>
  <c r="L52" i="17"/>
  <c r="L53" i="17" s="1"/>
  <c r="U52" i="17"/>
  <c r="U55" i="17" s="1"/>
  <c r="H7" i="25" s="1"/>
  <c r="L20" i="17"/>
  <c r="L17" i="17"/>
  <c r="L57" i="17"/>
  <c r="F21" i="25"/>
  <c r="Y68" i="27" l="1"/>
  <c r="K25" i="25"/>
  <c r="L25" i="17"/>
  <c r="T52" i="17"/>
  <c r="T55" i="17" s="1"/>
  <c r="G7" i="25" s="1"/>
  <c r="G12" i="25" s="1"/>
  <c r="L30" i="17"/>
  <c r="K34" i="25"/>
  <c r="AF42" i="28"/>
  <c r="T42" i="28" s="1"/>
  <c r="Y64" i="28" s="1"/>
  <c r="Y66" i="28" s="1"/>
  <c r="K38" i="25" s="1"/>
  <c r="T43" i="26"/>
  <c r="T43" i="27"/>
  <c r="Q63" i="17"/>
  <c r="Y68" i="26"/>
  <c r="L63" i="17"/>
  <c r="R42" i="17"/>
  <c r="J11" i="25" s="1"/>
  <c r="R40" i="17"/>
  <c r="J7" i="25" s="1"/>
  <c r="T57" i="17"/>
  <c r="T60" i="17" s="1"/>
  <c r="Y25" i="17"/>
  <c r="Y30" i="17"/>
  <c r="D30" i="25"/>
  <c r="Z57" i="17"/>
  <c r="Z60" i="17" s="1"/>
  <c r="L9" i="25" s="1"/>
  <c r="Y57" i="17"/>
  <c r="B11" i="25"/>
  <c r="Q42" i="17"/>
  <c r="Y37" i="17"/>
  <c r="Z63" i="17"/>
  <c r="Z66" i="17" s="1"/>
  <c r="L11" i="25" s="1"/>
  <c r="D21" i="25"/>
  <c r="Z55" i="17"/>
  <c r="L7" i="25" s="1"/>
  <c r="H30" i="25"/>
  <c r="U63" i="17"/>
  <c r="U66" i="17" s="1"/>
  <c r="H11" i="25" s="1"/>
  <c r="H12" i="25" s="1"/>
  <c r="Y63" i="17"/>
  <c r="R68" i="17"/>
  <c r="Y52" i="17"/>
  <c r="D12" i="25"/>
  <c r="F41" i="25"/>
  <c r="L51" i="17"/>
  <c r="L18" i="17"/>
  <c r="L58" i="17"/>
  <c r="T68" i="17" l="1"/>
  <c r="T43" i="28"/>
  <c r="Y68" i="28"/>
  <c r="U37" i="26"/>
  <c r="U4" i="26"/>
  <c r="Q52" i="26"/>
  <c r="Q40" i="26"/>
  <c r="R43" i="17"/>
  <c r="Y43" i="17" s="1"/>
  <c r="J21" i="25"/>
  <c r="L39" i="25"/>
  <c r="J30" i="25"/>
  <c r="J12" i="25"/>
  <c r="J39" i="25"/>
  <c r="H21" i="25"/>
  <c r="H41" i="25" s="1"/>
  <c r="G39" i="25"/>
  <c r="Z68" i="17"/>
  <c r="L12" i="25"/>
  <c r="D41" i="25"/>
  <c r="U68" i="17"/>
  <c r="G30" i="25"/>
  <c r="G21" i="25"/>
  <c r="L21" i="25"/>
  <c r="AF40" i="17" l="1"/>
  <c r="T40" i="17" s="1"/>
  <c r="AF41" i="17" s="1"/>
  <c r="T41" i="17" s="1"/>
  <c r="AF42" i="17" s="1"/>
  <c r="T42" i="17" s="1"/>
  <c r="Y64" i="17" s="1"/>
  <c r="Y66" i="17" s="1"/>
  <c r="K11" i="25" s="1"/>
  <c r="Q57" i="26"/>
  <c r="E37" i="26"/>
  <c r="Q41" i="26"/>
  <c r="Z41" i="17"/>
  <c r="J41" i="25"/>
  <c r="G41" i="25"/>
  <c r="L30" i="25"/>
  <c r="L41" i="25" s="1"/>
  <c r="Y53" i="17"/>
  <c r="Y55" i="17" s="1"/>
  <c r="K7" i="25" s="1"/>
  <c r="T43" i="17" l="1"/>
  <c r="Y58" i="17"/>
  <c r="Y60" i="17" s="1"/>
  <c r="K9" i="25" s="1"/>
  <c r="K12" i="25" s="1"/>
  <c r="Q63" i="26"/>
  <c r="Q42" i="26"/>
  <c r="Y37" i="26"/>
  <c r="K39" i="25"/>
  <c r="K21" i="25"/>
  <c r="K30" i="25"/>
  <c r="Y68" i="17" l="1"/>
  <c r="K41" i="25"/>
</calcChain>
</file>

<file path=xl/comments1.xml><?xml version="1.0" encoding="utf-8"?>
<comments xmlns="http://schemas.openxmlformats.org/spreadsheetml/2006/main">
  <authors>
    <author>USER</author>
  </authors>
  <commentList>
    <comment ref="L6" authorId="0" shapeId="0">
      <text>
        <r>
          <rPr>
            <sz val="9"/>
            <color indexed="81"/>
            <rFont val="Tahoma"/>
            <family val="2"/>
          </rPr>
          <t xml:space="preserve">  AVISO IMPORTANTE
Informe o valor bruto da    prestação de serviço
</t>
        </r>
      </text>
    </comment>
    <comment ref="L11" authorId="0" shapeId="0">
      <text>
        <r>
          <rPr>
            <sz val="9"/>
            <color indexed="81"/>
            <rFont val="Tahoma"/>
            <family val="2"/>
          </rPr>
          <t xml:space="preserve">  AVISO IMPORTANTE
Informe o valor bruto da    prestação de serviço
</t>
        </r>
      </text>
    </comment>
    <comment ref="L12" authorId="0" shapeId="0">
      <text>
        <r>
          <rPr>
            <sz val="9"/>
            <color indexed="81"/>
            <rFont val="Tahoma"/>
            <family val="2"/>
          </rPr>
          <t xml:space="preserve">  AVISO IMPORTANTE
Informe o valor bruto da    prestação de serviço
</t>
        </r>
      </text>
    </comment>
  </commentList>
</comments>
</file>

<file path=xl/comments2.xml><?xml version="1.0" encoding="utf-8"?>
<comments xmlns="http://schemas.openxmlformats.org/spreadsheetml/2006/main">
  <authors>
    <author>USER</author>
  </authors>
  <commentList>
    <comment ref="L6" authorId="0" shapeId="0">
      <text>
        <r>
          <rPr>
            <sz val="9"/>
            <color indexed="81"/>
            <rFont val="Tahoma"/>
            <family val="2"/>
          </rPr>
          <t xml:space="preserve">  AVISO IMPORTANTE
Informe o valor bruto da    prestação de serviço
</t>
        </r>
      </text>
    </comment>
    <comment ref="L11" authorId="0" shapeId="0">
      <text>
        <r>
          <rPr>
            <sz val="9"/>
            <color indexed="81"/>
            <rFont val="Tahoma"/>
            <family val="2"/>
          </rPr>
          <t xml:space="preserve">  AVISO IMPORTANTE
Informe o valor bruto da    prestação de serviço
</t>
        </r>
      </text>
    </comment>
    <comment ref="L12" authorId="0" shapeId="0">
      <text>
        <r>
          <rPr>
            <sz val="9"/>
            <color indexed="81"/>
            <rFont val="Tahoma"/>
            <family val="2"/>
          </rPr>
          <t xml:space="preserve">  AVISO IMPORTANTE
Informe o valor bruto da    prestação de serviço
</t>
        </r>
      </text>
    </comment>
  </commentList>
</comments>
</file>

<file path=xl/comments3.xml><?xml version="1.0" encoding="utf-8"?>
<comments xmlns="http://schemas.openxmlformats.org/spreadsheetml/2006/main">
  <authors>
    <author>USER</author>
  </authors>
  <commentList>
    <comment ref="L6" authorId="0" shapeId="0">
      <text>
        <r>
          <rPr>
            <sz val="9"/>
            <color indexed="81"/>
            <rFont val="Tahoma"/>
            <family val="2"/>
          </rPr>
          <t xml:space="preserve">  AVISO IMPORTANTE
Informe o valor bruto da    prestação de serviço
</t>
        </r>
      </text>
    </comment>
    <comment ref="L11" authorId="0" shapeId="0">
      <text>
        <r>
          <rPr>
            <sz val="9"/>
            <color indexed="81"/>
            <rFont val="Tahoma"/>
            <family val="2"/>
          </rPr>
          <t xml:space="preserve">  AVISO IMPORTANTE
Informe o valor bruto da    prestação de serviço
</t>
        </r>
      </text>
    </comment>
    <comment ref="L12" authorId="0" shapeId="0">
      <text>
        <r>
          <rPr>
            <sz val="9"/>
            <color indexed="81"/>
            <rFont val="Tahoma"/>
            <family val="2"/>
          </rPr>
          <t xml:space="preserve">  AVISO IMPORTANTE
Informe o valor bruto da    prestação de serviço
</t>
        </r>
      </text>
    </comment>
  </commentList>
</comments>
</file>

<file path=xl/comments4.xml><?xml version="1.0" encoding="utf-8"?>
<comments xmlns="http://schemas.openxmlformats.org/spreadsheetml/2006/main">
  <authors>
    <author>USER</author>
  </authors>
  <commentList>
    <comment ref="L6" authorId="0" shapeId="0">
      <text>
        <r>
          <rPr>
            <sz val="9"/>
            <color indexed="81"/>
            <rFont val="Tahoma"/>
            <family val="2"/>
          </rPr>
          <t xml:space="preserve">  AVISO IMPORTANTE
Informe o valor bruto da    prestação de serviço
</t>
        </r>
      </text>
    </comment>
    <comment ref="L11" authorId="0" shapeId="0">
      <text>
        <r>
          <rPr>
            <sz val="9"/>
            <color indexed="81"/>
            <rFont val="Tahoma"/>
            <family val="2"/>
          </rPr>
          <t xml:space="preserve">  AVISO IMPORTANTE
Informe o valor bruto da    prestação de serviço
</t>
        </r>
      </text>
    </comment>
    <comment ref="L12" authorId="0" shapeId="0">
      <text>
        <r>
          <rPr>
            <sz val="9"/>
            <color indexed="81"/>
            <rFont val="Tahoma"/>
            <family val="2"/>
          </rPr>
          <t xml:space="preserve">  AVISO IMPORTANTE
Informe o valor bruto da    prestação de serviço
</t>
        </r>
      </text>
    </comment>
  </commentList>
</comments>
</file>

<file path=xl/sharedStrings.xml><?xml version="1.0" encoding="utf-8"?>
<sst xmlns="http://schemas.openxmlformats.org/spreadsheetml/2006/main" count="843" uniqueCount="262">
  <si>
    <t>JUROS ATIVOS</t>
  </si>
  <si>
    <t>BASE DE CALCULO</t>
  </si>
  <si>
    <t xml:space="preserve">        </t>
  </si>
  <si>
    <t>GANHO DE CAPITAL</t>
  </si>
  <si>
    <t>OUTRAS RECEITAS</t>
  </si>
  <si>
    <t>TRIBUTO</t>
  </si>
  <si>
    <t>%</t>
  </si>
  <si>
    <t xml:space="preserve">EMPRESA: </t>
  </si>
  <si>
    <t>(-) DEVOLUÇÃO DE MERCADORIA</t>
  </si>
  <si>
    <t>DESCONTOS OBTIDOS</t>
  </si>
  <si>
    <t>RENDIMENTOS DIVERSOS RECEBIDOS</t>
  </si>
  <si>
    <t>CÁLCULOS FEDERAIS E MUNICIPAIS - OPÇÃO LUCRO PRESUMIDO</t>
  </si>
  <si>
    <t>COMPETÊNCIA</t>
  </si>
  <si>
    <t>X</t>
  </si>
  <si>
    <t>VENDAS OU REVENDA DE MERCADORIAS</t>
  </si>
  <si>
    <t>CSLL</t>
  </si>
  <si>
    <t>CÓD DARF</t>
  </si>
  <si>
    <t>PLANILHA PROTEGIDA POR SENHA - DÊ MANUTENÇÃO SOMENTE NAS CÉLULAS BRANCAS</t>
  </si>
  <si>
    <t>VALOR DO IMPOSTO</t>
  </si>
  <si>
    <t>INFORME O PRIMEIRO MÊS DO TRIMESTRE</t>
  </si>
  <si>
    <t>A</t>
  </si>
  <si>
    <t>TRIMESTRE DE APURAÇÃO</t>
  </si>
  <si>
    <t>MÊS</t>
  </si>
  <si>
    <t>BASE DE CÁLCULO</t>
  </si>
  <si>
    <t>SOMA</t>
  </si>
  <si>
    <t>LIMITE DE ISENÇÃO MENSAL</t>
  </si>
  <si>
    <t>ACUMULADO NO TRIMESTRE</t>
  </si>
  <si>
    <t>RECOLHIMENTO</t>
  </si>
  <si>
    <t>PERCENTUAL</t>
  </si>
  <si>
    <t>PIS (MENSAL)</t>
  </si>
  <si>
    <t>CÓD. DARF</t>
  </si>
  <si>
    <t>COFINS (MENSAL)</t>
  </si>
  <si>
    <t>IRPJ (TRIMESTRAL)</t>
  </si>
  <si>
    <t>CSLL(TRIMESTRAL)</t>
  </si>
  <si>
    <t>2° mês do trimestre</t>
  </si>
  <si>
    <t>3° mês do trimestre</t>
  </si>
  <si>
    <t xml:space="preserve">PRESTAÇÃO DE SERVIÇOS - BASE DE CÁLCULO </t>
  </si>
  <si>
    <t>PRESTAÇÃO DE SERVIÇOS - BASE DE CÁLCULO</t>
  </si>
  <si>
    <r>
      <t xml:space="preserve">Para limpar coluna com </t>
    </r>
    <r>
      <rPr>
        <b/>
        <sz val="10"/>
        <color indexed="9"/>
        <rFont val="Arial"/>
        <family val="2"/>
      </rPr>
      <t>VALORES ou QUANTIDADE,</t>
    </r>
    <r>
      <rPr>
        <sz val="10"/>
        <color indexed="9"/>
        <rFont val="Arial"/>
        <family val="2"/>
      </rPr>
      <t xml:space="preserve"> use sempre a tecla </t>
    </r>
    <r>
      <rPr>
        <b/>
        <u/>
        <sz val="10"/>
        <color indexed="9"/>
        <rFont val="Arial"/>
        <family val="2"/>
      </rPr>
      <t>(ZERO) ou (DELETE)</t>
    </r>
    <r>
      <rPr>
        <sz val="10"/>
        <color indexed="9"/>
        <rFont val="Arial"/>
        <family val="2"/>
      </rPr>
      <t xml:space="preserve"> e nunca </t>
    </r>
    <r>
      <rPr>
        <b/>
        <u/>
        <sz val="10"/>
        <color indexed="9"/>
        <rFont val="Arial"/>
        <family val="2"/>
      </rPr>
      <t>(BARRA DE ESPAÇO)</t>
    </r>
    <r>
      <rPr>
        <b/>
        <sz val="10"/>
        <color indexed="9"/>
        <rFont val="Arial"/>
        <family val="2"/>
      </rPr>
      <t>.</t>
    </r>
  </si>
  <si>
    <r>
      <t>"AJ" (AJUDA)</t>
    </r>
    <r>
      <rPr>
        <sz val="12"/>
        <color indexed="9"/>
        <rFont val="Arial"/>
        <family val="2"/>
      </rPr>
      <t xml:space="preserve"> - Facilita o entendimento do usuário após leitura</t>
    </r>
  </si>
  <si>
    <t>ANGELO ADALBERTO TONON</t>
  </si>
  <si>
    <t>PRES.PRUDENTE/SP</t>
  </si>
  <si>
    <t>Você está utilizando algum programa?</t>
  </si>
  <si>
    <t>Passe seu e-mail, informando qual programa que utiliza!</t>
  </si>
  <si>
    <t>Você será cadastrado como usuário, e passará a receber todas as atualizações efetuadas no programa.</t>
  </si>
  <si>
    <t>Você quer ajudar? É só mandar sua sugestão.</t>
  </si>
  <si>
    <t>AJUDA AO PROGRAMA CÁLCULO DO LUCRO PRESUMIDO</t>
  </si>
  <si>
    <r>
      <t xml:space="preserve">"APURAÇÃO LUCRO PRESUMIDO" - </t>
    </r>
    <r>
      <rPr>
        <sz val="12"/>
        <color indexed="9"/>
        <rFont val="Arial"/>
        <family val="2"/>
      </rPr>
      <t>Elaborado para fechamento trimestral.</t>
    </r>
  </si>
  <si>
    <r>
      <t xml:space="preserve">Versão 1.2 </t>
    </r>
    <r>
      <rPr>
        <b/>
        <sz val="10"/>
        <color indexed="9"/>
        <rFont val="Arial"/>
        <family val="2"/>
      </rPr>
      <t xml:space="preserve">-    </t>
    </r>
    <r>
      <rPr>
        <b/>
        <sz val="10"/>
        <color indexed="10"/>
        <rFont val="Arial"/>
        <family val="2"/>
      </rPr>
      <t>1)</t>
    </r>
    <r>
      <rPr>
        <b/>
        <sz val="10"/>
        <color indexed="9"/>
        <rFont val="Arial"/>
        <family val="2"/>
      </rPr>
      <t xml:space="preserve">- Agradecimento ao Sr. </t>
    </r>
    <r>
      <rPr>
        <b/>
        <sz val="10"/>
        <color indexed="10"/>
        <rFont val="Arial"/>
        <family val="2"/>
      </rPr>
      <t xml:space="preserve">Elio (Depto Contábil "Nova Era Assessoria Contábil")Santo André/SP </t>
    </r>
    <r>
      <rPr>
        <b/>
        <sz val="10"/>
        <color indexed="9"/>
        <rFont val="Arial"/>
        <family val="2"/>
      </rPr>
      <t xml:space="preserve">- que comunicou um erro no cálculo do ISS da versão anterior, quando o usuário digitava o percentual na célula K28, o sistema não assumia o percentual e sim 2%. (problema solucionada).                                                                                                                                                                    </t>
    </r>
    <r>
      <rPr>
        <b/>
        <sz val="10"/>
        <color indexed="10"/>
        <rFont val="Arial"/>
        <family val="2"/>
      </rPr>
      <t xml:space="preserve">                                    </t>
    </r>
    <r>
      <rPr>
        <sz val="10"/>
        <color indexed="9"/>
        <rFont val="Arial"/>
        <family val="2"/>
      </rPr>
      <t/>
    </r>
  </si>
  <si>
    <r>
      <t xml:space="preserve"> 2)</t>
    </r>
    <r>
      <rPr>
        <b/>
        <sz val="10"/>
        <color indexed="9"/>
        <rFont val="Arial"/>
        <family val="2"/>
      </rPr>
      <t xml:space="preserve">- Parte inicial da planilha, você coloca o nome da empresa e escolhe o primeiro mês do trimestre o sistema coloca os meses seguinte automaticamente.                                                                                         </t>
    </r>
  </si>
  <si>
    <r>
      <t xml:space="preserve">Para usar o programa, utilize sempre a tecla </t>
    </r>
    <r>
      <rPr>
        <b/>
        <sz val="10"/>
        <color indexed="9"/>
        <rFont val="Arial"/>
        <family val="2"/>
      </rPr>
      <t xml:space="preserve">"TAB" -'ENTER" ou "SETA" </t>
    </r>
    <r>
      <rPr>
        <sz val="10"/>
        <color indexed="9"/>
        <rFont val="Arial"/>
        <family val="2"/>
      </rPr>
      <t>do seu teclado, pois como os programas estão com trava de segurança, devido aos cálculos, estas teclas irão conduzir você somente pelas células que realmente necessitam de manutenção....</t>
    </r>
  </si>
  <si>
    <r>
      <t xml:space="preserve">Todas as planilhas deste programa, estão protegidas com senha de segurança </t>
    </r>
    <r>
      <rPr>
        <b/>
        <sz val="10"/>
        <color indexed="9"/>
        <rFont val="Arial"/>
        <family val="2"/>
      </rPr>
      <t>(proteção dos cálculos) -</t>
    </r>
    <r>
      <rPr>
        <b/>
        <u/>
        <sz val="10"/>
        <color indexed="9"/>
        <rFont val="Arial"/>
        <family val="2"/>
      </rPr>
      <t>Você não precisa de senha</t>
    </r>
    <r>
      <rPr>
        <b/>
        <sz val="10"/>
        <color indexed="9"/>
        <rFont val="Arial"/>
        <family val="2"/>
      </rPr>
      <t xml:space="preserve">. </t>
    </r>
    <r>
      <rPr>
        <b/>
        <sz val="10"/>
        <color indexed="50"/>
        <rFont val="Arial"/>
        <family val="2"/>
      </rPr>
      <t>A senha</t>
    </r>
    <r>
      <rPr>
        <b/>
        <sz val="10"/>
        <color indexed="9"/>
        <rFont val="Arial"/>
        <family val="2"/>
      </rPr>
      <t xml:space="preserve"> </t>
    </r>
    <r>
      <rPr>
        <sz val="10"/>
        <color indexed="9"/>
        <rFont val="Arial"/>
        <family val="2"/>
      </rPr>
      <t>é uma segurança para não eliminar as formulas de cálculos existentes nas planilhas.</t>
    </r>
  </si>
  <si>
    <r>
      <t xml:space="preserve"> 3)-</t>
    </r>
    <r>
      <rPr>
        <b/>
        <sz val="10"/>
        <color indexed="9"/>
        <rFont val="Arial"/>
        <family val="2"/>
      </rPr>
      <t xml:space="preserve"> Os percentuais que podem ser alterados pelos usuários estão todos em letra </t>
    </r>
    <r>
      <rPr>
        <b/>
        <sz val="10"/>
        <color indexed="10"/>
        <rFont val="Arial"/>
        <family val="2"/>
      </rPr>
      <t>vermelha</t>
    </r>
    <r>
      <rPr>
        <b/>
        <sz val="10"/>
        <color indexed="9"/>
        <rFont val="Arial"/>
        <family val="2"/>
      </rPr>
      <t xml:space="preserve"> dentro das células em branco.</t>
    </r>
  </si>
  <si>
    <r>
      <t xml:space="preserve"> 4)-</t>
    </r>
    <r>
      <rPr>
        <b/>
        <sz val="10"/>
        <color indexed="9"/>
        <rFont val="Arial"/>
        <family val="2"/>
      </rPr>
      <t xml:space="preserve"> Quando sua planilha aparecer</t>
    </r>
    <r>
      <rPr>
        <b/>
        <sz val="10"/>
        <color indexed="10"/>
        <rFont val="Arial"/>
        <family val="2"/>
      </rPr>
      <t xml:space="preserve"> </t>
    </r>
    <r>
      <rPr>
        <b/>
        <sz val="10"/>
        <color indexed="9"/>
        <rFont val="Arial"/>
        <family val="2"/>
      </rPr>
      <t>este erro</t>
    </r>
    <r>
      <rPr>
        <b/>
        <sz val="10"/>
        <color indexed="10"/>
        <rFont val="Arial"/>
        <family val="2"/>
      </rPr>
      <t xml:space="preserve"> #VALOR!, </t>
    </r>
    <r>
      <rPr>
        <b/>
        <sz val="10"/>
        <color indexed="9"/>
        <rFont val="Arial"/>
        <family val="2"/>
      </rPr>
      <t xml:space="preserve">significa que você ao limpar valores de um célula qualquer, você usou a tecla de </t>
    </r>
    <r>
      <rPr>
        <b/>
        <sz val="10"/>
        <color indexed="47"/>
        <rFont val="Arial"/>
        <family val="2"/>
      </rPr>
      <t>barra de espaço</t>
    </r>
    <r>
      <rPr>
        <b/>
        <sz val="10"/>
        <color indexed="9"/>
        <rFont val="Arial"/>
        <family val="2"/>
      </rPr>
      <t>, volte no campo que você fez isso e aperte "zero".</t>
    </r>
  </si>
  <si>
    <t xml:space="preserve">BASE DE CÁLCULO - R$ </t>
  </si>
  <si>
    <t xml:space="preserve">OBS:- "ISENTO" SIGNIFICA QUE NÃO TEM ADICIONAL A RECOLHER </t>
  </si>
  <si>
    <r>
      <t xml:space="preserve">5)- </t>
    </r>
    <r>
      <rPr>
        <b/>
        <sz val="10"/>
        <color indexed="9"/>
        <rFont val="Arial"/>
        <family val="2"/>
      </rPr>
      <t>Apuração do adicional do IRPJ - somente manutenção no limite de isenção mensal e no percentual do referido adicional.</t>
    </r>
  </si>
  <si>
    <r>
      <t xml:space="preserve">Planilha protegida por senha, só dê manutenção nas células brancas. Agora a planilha conta com três meses para fechamento do trimestre. Também foi criado a apuração do adicional sobre o imposto de renda pessoa juridica. </t>
    </r>
    <r>
      <rPr>
        <b/>
        <sz val="10"/>
        <color indexed="10"/>
        <rFont val="Arial"/>
        <family val="2"/>
      </rPr>
      <t xml:space="preserve">(sua sugestão é muito importante para melhoria da planilha) - </t>
    </r>
    <r>
      <rPr>
        <b/>
        <sz val="10"/>
        <color indexed="57"/>
        <rFont val="Arial"/>
        <family val="2"/>
      </rPr>
      <t>sua sugestão será registrada na planilha ajuda do programa.</t>
    </r>
  </si>
  <si>
    <t>COFINS (Recolher Mensal)</t>
  </si>
  <si>
    <t>PIS (Recolher Mensal)</t>
  </si>
  <si>
    <t>PIS</t>
  </si>
  <si>
    <t>COFINS</t>
  </si>
  <si>
    <t xml:space="preserve">IRRF </t>
  </si>
  <si>
    <t>PIS/COFINS/CSLL</t>
  </si>
  <si>
    <t>NOTA-FISCAL</t>
  </si>
  <si>
    <t>A RECOLHER</t>
  </si>
  <si>
    <t>SOMA(TRIMESTRE)</t>
  </si>
  <si>
    <t>Versão V01.E00 - LUCRO PRESUMIDO - MODELO II</t>
  </si>
  <si>
    <t>Versão V01.E01 - LUCRO PRESUMIDO - MODELO II</t>
  </si>
  <si>
    <t xml:space="preserve">Nesta versão foi corrigido um erro de soma no fechamento do trimestre de todos os códigos. Agradecimento ao Sr. ALEXANDRE ZIMPECK, que nos enviou e-mail mencionando o erro no referido programa, </t>
  </si>
  <si>
    <t>Versão V01.E02 - LUCRO PRESUMIDO - MODELO II</t>
  </si>
  <si>
    <r>
      <t xml:space="preserve">Na versão anterior alguns percentuais estavam fixo dentro do programa, mesmo que o usuário removesse o percentual da célula, os cálculos eram executados normalmente, isso estava acontecendo com a CSLL. Agradeço o </t>
    </r>
    <r>
      <rPr>
        <b/>
        <u/>
        <sz val="10"/>
        <color indexed="10"/>
        <rFont val="Arial"/>
        <family val="2"/>
      </rPr>
      <t>Sr. Ronaldo do Amaral</t>
    </r>
    <r>
      <rPr>
        <b/>
        <sz val="10"/>
        <color indexed="9"/>
        <rFont val="Arial"/>
        <family val="2"/>
      </rPr>
      <t>, que mandou e-mail pedindo alteração no programa.</t>
    </r>
  </si>
  <si>
    <t>Versão V01.E03 - LUCRO PRESUMIDO - MODELO II</t>
  </si>
  <si>
    <t>Através desta atualização, foi corrigido irregularidade na base de cálculo do ISS que estava ocorrendo sempre no primeiro mês de cada trimestre do progama.</t>
  </si>
  <si>
    <t>Versão V02 - LUCRO PRESUMIDO - MODELO II - AT 01/07/2013</t>
  </si>
  <si>
    <t xml:space="preserve">Retirado  PIS e COFINS - sobre o valor do ganho de capital - Agradeço ao Senhor João Soares, Professor do departamento de Ciências Contábeis da UFMT (cuiabá)  </t>
  </si>
  <si>
    <t>COMPENSADO</t>
  </si>
  <si>
    <t>Valor a Recolher</t>
  </si>
  <si>
    <t>Retenção ISSON</t>
  </si>
  <si>
    <t>ADICIONAL 10%</t>
  </si>
  <si>
    <t>ISSQN  (MUNICIPAL)</t>
  </si>
  <si>
    <t>Retenção CSLL</t>
  </si>
  <si>
    <t>CSLL (Apuração Mensal)</t>
  </si>
  <si>
    <t>Retenção IRPJ</t>
  </si>
  <si>
    <t>IRPJ (Apuração Mensal)</t>
  </si>
  <si>
    <t>Retenção COFINS</t>
  </si>
  <si>
    <t>Retenção PIS</t>
  </si>
  <si>
    <t>ISSQN</t>
  </si>
  <si>
    <t>ADICIONAL</t>
  </si>
  <si>
    <t>ADICIONAL DE 10% SOBRE O IRPJ</t>
  </si>
  <si>
    <t xml:space="preserve">ISSQN (MUNICIPAL) </t>
  </si>
  <si>
    <t>COFINS (Apuração Mensal)</t>
  </si>
  <si>
    <t>PIS (Apuração Mensal)</t>
  </si>
  <si>
    <t>Nesta versão do programa foi implementado o campo de retenção, abaixo do campo de apuração do imposto (Emerson de Navirai/MS - solicitou a inclusão do campo de retenção do ISSQN). A partir desta versão os percentuais informados no primeiro trimestre, estão interligados para os demais trimestre.</t>
  </si>
  <si>
    <t>Ou seja, a escolha entre regime de caixa e regime de competência, no IRPJ, vincula a forma de apuração da CSLL.</t>
  </si>
  <si>
    <t>No caso de ter optado pelo tributação do IRPJ pelo regime de competência, fará a apuração da CSLL segundo este regime.</t>
  </si>
  <si>
    <t>Se, em decorrência da Instrução Normativa 104/1998, a empresa apurar o IRPJ no lucro presumido segundo o regime de caixa sobre a receita bruta, deverá proceder ao cálculo da tributação pela CSLL também pelo regime de caixa.</t>
  </si>
  <si>
    <t>RECEITA BRUTA - REGIME DE COMPETÊNCIA OU REGIME DE CAIXA VINCULADO A OPÇÃO DA TRIBUTAÇÃO DO IRPJ</t>
  </si>
  <si>
    <t>A alíquota da CSLL era de 8% (oito por cento) até 30.04.1999.</t>
  </si>
  <si>
    <t>No período de 01.05.1999 a 31.01.2000, a alíquota era de 12% (doze por cento)</t>
  </si>
  <si>
    <t>A alíquota é de 9% (nove por cento).</t>
  </si>
  <si>
    <t>ALÍQUOTAS DA CONTRIBUIÇÃO SOCIAL</t>
  </si>
  <si>
    <t xml:space="preserve">A base de cálculo da CSLL será determinada agregando o percentual de 12% (doze por cento) sobre  a RECEITA FINANCEIRA da pessoa jurídica que explore atividades imobiliárias relativas a loteamento de terrenos, incorporação imobiliária, construção de prédios destinados à venda, bem como a venda de imóveis construídos ou adquiridos para a revenda, quando decorrente de comercialização de imóveis  e for apurada por meio de índices ou coeficientes previstos em contrato (artigo 34, da  Lei 11.196/2005, que acresceu o § 2º, ao artigo 20, da Lei 9.249/1995). </t>
  </si>
  <si>
    <t xml:space="preserve">Observação 1: </t>
  </si>
  <si>
    <t>3.    O resultado do cálculo do preço de transferência, decorrentes de operações externas de exportação ou mútuo com empresas vinculadas ou domiciliadas em países com tributação favorecida. Nesta hipótese, será somada 12% da diferença da receita de exportações e o valor integral da receita com mútuo apurados segundo as regras do IRPJ.</t>
  </si>
  <si>
    <t>g) juros remuneratórios do capital próprio pagos ou creditados por sociedade da qual a empresa seja sócia ou acionista.</t>
  </si>
  <si>
    <t>Aplica-se a opção escolhida para todo o ano-calendário.</t>
  </si>
  <si>
    <t xml:space="preserve"> </t>
  </si>
  <si>
    <t>2. pelo regime de competência.</t>
  </si>
  <si>
    <t>1. no momento da liquidação da operação correspondente ("regime de caixa"); ou</t>
  </si>
  <si>
    <t>Nota: A partir de 01.01.2000, as receitas decorrentes das variações monetárias dos direitos de créditos e das obrigações, em função da taxa de câmbio, serão consideradas, para efeitos da base de cálculo, entre uma das seguintes opções:</t>
  </si>
  <si>
    <t xml:space="preserve">f) as variações monetárias ativas; </t>
  </si>
  <si>
    <t>e) os juros relativos a impostos e contribuições a serem restituídos ou compensados;</t>
  </si>
  <si>
    <t>d) a receita de locação de imóvel, quando não for este o objeto social da pessoa jurídica, deduzida dos encargos necessários à percepção da mesma;</t>
  </si>
  <si>
    <t>c) os ganhos auferidos  em operações de cobertura ("hedge") realizadas em bolsas de valores, de mercadorias e de futuros ou no mercado de balcão;</t>
  </si>
  <si>
    <t>b) os ganhos de capital auferidos na alienação de participações societárias permanentes em sociedades coligadas e controladas, e de participações societárias que permaneceram no ativo da pessoa jurídica até o término do ano-calendário seguinte ao de suas aquisições;</t>
  </si>
  <si>
    <t xml:space="preserve"> Deverão, ainda, ser somadas á base de cálculo:</t>
  </si>
  <si>
    <t>ADIÇÕES Á BASE DE CÁLCULO</t>
  </si>
  <si>
    <t>A partir da publicação da IN 104/1998, a receita bruta pode ser considerada pelo regime de caixa.</t>
  </si>
  <si>
    <t>Da receita bruta poderão ser deduzidas as vendas canceladas, os descontos incondicionalmente concedidos e os impostos não cumulativos cobrados destacadamente do comprador ou contratante, e do qual o vendedor dos bens ou prestador dos serviços seja mero depositário (IPI e ICMS Substituição Tributária).</t>
  </si>
  <si>
    <t xml:space="preserve">DEDUÇÕES DA RECEITA BRUTA </t>
  </si>
  <si>
    <t>A base de cálculo corresponderá a 12% (doze por cento) da receita bruta da venda de bens e serviços.</t>
  </si>
  <si>
    <t>Base de Cálculo até 31.08.2003</t>
  </si>
  <si>
    <t>c) administração, locação ou cessão de bens imóveis, móveis e direitos de qualquer natureza.</t>
  </si>
  <si>
    <t>b) intermediação de negócios;</t>
  </si>
  <si>
    <t>a) prestação de serviços em geral, exceto a de serviços hospitalares e de transporte;</t>
  </si>
  <si>
    <t>32% para:</t>
  </si>
  <si>
    <t>12% da receita bruta nas atividades comerciais, industriais, serviços hospitalares e de transporte;</t>
  </si>
  <si>
    <t>Por força do artigo 22 da Lei 10.684/2003, a base de cálculo da CSLL, devida pelas pessoas jurídicas optantes pelo lucro presumido corresponderá a:</t>
  </si>
  <si>
    <t xml:space="preserve">Não é possível, por exemplo, a empresa optar por recolher o IRPJ pelo Lucro Real e a CSLL pelo lucro presumido. </t>
  </si>
  <si>
    <t>Além do IRPJ, a empresa optante pelo Lucro Presumido deverá recolher a Contribuição Social de acordo com tal regime, ou seja, feita a opção esta abrangerá tanto do IRPJ quanto da CSLL.</t>
  </si>
  <si>
    <t>LUCRO PRESUMIDO – CÁLCULO DA CSLL</t>
  </si>
  <si>
    <t>Para efeito de pagamento, a pessoa jurídica poderá deduzir do imposto devido no período de apuração, o imposto pago ou retido na fonte sobre as receitas que integram a base de cálculo, bem como o imposto de renda pago indevidamente em períodos anteriores (artigo 10 da Lei 9.532/1997).</t>
  </si>
  <si>
    <t>DEDUÇÕES DO IMPOSTO</t>
  </si>
  <si>
    <t>Nota: Em 04.11.2010 foi publicada a Instrução Normativa RFB 1.079/2010, dispondo que a opção somente poderá ser exercida no mês de janeiro ou no mês do início de atividades, mediante anotação na Declaração de Débitos e Créditos Tributários Federais (DCTF) relativa ao mês de adoção do regime.</t>
  </si>
  <si>
    <t>2)      pelo regime de competência.</t>
  </si>
  <si>
    <t>1)      no momento da liquidação da operação correspondente ("regime de caixa"); ou</t>
  </si>
  <si>
    <t>A partir de 01.01.2000, as receitas decorrentes das variações monetárias dos direitos de créditos e das obrigações, em função da taxa de câmbio, serão consideradas, para efeitos da base de cálculo, entre uma das seguintes opções:</t>
  </si>
  <si>
    <t>5. VARIAÇÕES CAMBIAIS</t>
  </si>
  <si>
    <t>Nota: os valores mencionados em A, B e C serão apurados com base nas exportações realizadas e nos encargos ou nas receitas financeiras incorridos durante o ano-calendário.</t>
  </si>
  <si>
    <t>C. A diferença de receita, correspondente ao valor calculado com base na taxa a que se refere o inciso anterior e o valor contratado, quando este for inferior, caso o contrato, não registrado no Banco Central do Brasil, seja realizado com mutuaria definida como pessoa vinculada domiciliada no exterior.</t>
  </si>
  <si>
    <t>B. A parcela dos juros pagos ou creditados ás pessoas vinculadas ou domiciliadas em países com tributação favorecida, que exceder ao limite calculado com base na taxa Libor, para depósitos em dólares dos Estados Unidos da América, pelo prazo de seis meses, acrescido de três por cento anuais a título de spread, proporcionalizados em função do período a que se referirem os juros, quando pagos ou creditados a pessoa vinculada no exterior e o contrato não for registrado no Banco Central do Brasil.</t>
  </si>
  <si>
    <t xml:space="preserve">Nota: esta regra refere-se aos "preços de transferência". Exemplo: exportação de produtos para país considerado paraíso fiscal, cujo cálculo do preço de transferência resultou em R$ 100.000,00. Será acrescido á base de cálculo R$ 100.000,00 x 8% (percentual do Lucro Presumido para venda de produtos) = R$ 8.000,00. </t>
  </si>
  <si>
    <t>A. O resultado da aplicação dos percentuais de incidência sobre as receitas auferidas nas exportações às pessoas vinculadas ou aos países com tributação favorecida que exceder ao valor já apropriado na escrituração da empresa.</t>
  </si>
  <si>
    <t>Serão somadas, ainda, as seguintes receitas, relativamente ao 4º trimestre de apuração de cada ano, conforme a IN SRF 93/1997, artigo 36, VII a IX e parágrafo 10:</t>
  </si>
  <si>
    <t>4. RESULTADO DOS PREÇOS DE TRANSFERÊNCIA</t>
  </si>
  <si>
    <t>(DT 10ª RF – Vera Lúcia Ribeiro Conde – Chefe da divisão – DOU 25.06.2001 – p. 47)</t>
  </si>
  <si>
    <t>Dispositivos legais: Lei nº 8.383, de 1991, art. 46; Lei nº 8.643, de 1993, art. 2º; Lei nº 9.430, de 1996, art. 54; Decreto nº 3.000, de 1999, art. 313; Parecer Normativo CST nº 19, de 1982.</t>
  </si>
  <si>
    <t>Dos valores controlados na parte B do LALUR, a serem adicionados à base de cálculo do imposto de renda, correspondente ao primeiro período de opção pelo regime de lucro presumido, excluem-se os de depreciação acelerada incentivada. O saldo dos valores correspondentes à depreciação acelerada incentivada deve ser atualizado até dezembro de 1995 e permanecerá registrado no LALUR. Havendo mudança na forma de tributação, do lucro presumido para o lucro real, em anos-calendários subseqüentes, os valores que compõe o saldo deverão ser baixados na medida em que os valores da depreciação normal forem adicionados ao lucro líquido, para fins de determinação do lucro real, e sua conseqüente tributação.</t>
  </si>
  <si>
    <t>Ementa: LUCRO PRESUMIDO – BASE DE CÁLCULO – DEPRECIAÇÃO ACELERADA INCENTIVADA</t>
  </si>
  <si>
    <t>Assunto: Imposto sobre a Renda de Pessoa Jurídica – IRPJ</t>
  </si>
  <si>
    <t>SOLUÇÃO DE CONSULTA Nº 71 (10ª Região Fiscal), DE 9 DE MAIO DE 2001</t>
  </si>
  <si>
    <t>Ressalta-se, ainda, que a depreciação acelerada incentivada não deve ser adicionada de imediato na apuração do  lucro presumido, mas sim à medida em que a depreciação normal for adicionada ao lucro líquido, conforme dispõe a  solução de consulta nº 71, da 10ª Região Fiscal, de 09.05.2001:</t>
  </si>
  <si>
    <t>A pessoa jurídica que, até o ano-calendário anterior, houver sido tributada com base no lucro real, deverá adicionar à base de cálculo do imposto, correspondente ao primeiro período de apuração no qual houver optado pela tributação com base no lucro presumido, os saldos dos valores cuja tributação havia diferido, controlados na parte "B" do Livro de Apuração do Lucro Real – LALUR, corrigidos monetariamente até 31.12.1995 (Lei  9.430/1996, artigo 54).</t>
  </si>
  <si>
    <t>3. VALORES DIFERIDOS NO LALUR</t>
  </si>
  <si>
    <t>Na apuração de ganho de capital, os valores acrescidos em virtude de reavaliação somente poderão ser computados como parte integrante dos custos de aquisição dos bens e direitos se a empresa comprovar que os valores acrescidos foram computados na determinação da base de cálculo do imposto (Lei 9.430/1996, artigo 52). Os valores reavaliados são aqueles que, por força de Laudo de Reavaliação, foram acrescidos ao valor contábil dos bens ou direitos.</t>
  </si>
  <si>
    <t>2. PARCELA DE REAVALIAÇÃO DE BENS OU DIREITOS</t>
  </si>
  <si>
    <t>O ganho de capital nas alienações de bens do ativo permanente e de aplicações em ouro não tributadas como renda variável corresponderá à diferença positiva verificada entre o valor da alienação e o respectivo valor contábil.</t>
  </si>
  <si>
    <t>c) os lucros e dividendos decorrentes de participações societárias, caso refiram-se a períodos em que os mesmos sejam isentos de imposto de renda (a partir de 1996).</t>
  </si>
  <si>
    <t>b)  a reversão de saldo de provisões anteriormente constituídas;</t>
  </si>
  <si>
    <t>a) as recuperações de créditos que não representem ingressos de novas receitas e cujas perdas não tenham sido deduzidas na apuração do lucro real em anos anteriores;</t>
  </si>
  <si>
    <t>Não são tributáveis:</t>
  </si>
  <si>
    <t>Com relação aos rendimentos e ganhos líquidos de aplicações financeiras, por força do disposto na Instrução Normativa RFB 1.022/2010, artigo 55, § 9º,  II (Anteriormente vigorava a Instrução Normativa SRF 25/2001, artigo 33, § 9º,  II), estas são tributadas pelo regime de caixa.</t>
  </si>
  <si>
    <t>Os ganhos de capital, os rendimentos de aplicações financeiras de renda fixa (CDB, FIF, etc.) e ganhos líquidos de aplicações financeiras de renda variável (ações, mercados futuros, etc.), as demais receitas e os resultados positivos decorrentes de receitas não abrangidas pela receita bruta, integrarão a base de cálculo para efeito de incidência do imposto e do adicional (Lei 9.430/1996, artigo 25, inciso II).</t>
  </si>
  <si>
    <t xml:space="preserve"> 1. GANHOS DE CAPITAL E OUTRAS RECEITAS</t>
  </si>
  <si>
    <t>2)      caso seja mantida escrituração somente do Livro Caixa, neste deverá ser indicada, em registro individual, a nota fiscal a que corresponder a cada recebimento;</t>
  </si>
  <si>
    <t>A tributação somente por ocasião do recebimento da receita está sujeita ás seguintes condições:</t>
  </si>
  <si>
    <t>Porém, a partir da publicação da Instrução Normativa SRF 104/1998 (DOU 26.08.1998), passou-se a admitir o regime de caixa para a tributação da receita bruta. Ou seja, é admissível a tributação da receita bruta somente por ocasião do recebimento da mesma.</t>
  </si>
  <si>
    <t>A receita bruta era considerada pelo regime de competência, ou seja, quando a receita era auferida, independentemente da data de seu pagamento.</t>
  </si>
  <si>
    <t>RECEITA BRUTA - REGIME DE COMPETÊNCIA OU REGIME DE CAIXA</t>
  </si>
  <si>
    <t>3.      os impostos não cumulativos cobrados destacadamente do comprador ou contratante dos quais o vendedor dos bens ou o prestador dos serviços seja mero depositário. Estes impostos são: o IPI incidente sobre as vendas e ao ICMS devido por substituição tributária.</t>
  </si>
  <si>
    <t>2.      os descontos incondicionais concedidos (constantes na nota fiscal de venda dos bens ou da fatura de serviços e não dependentes de evento posterior á emissão desses documentos);</t>
  </si>
  <si>
    <t>1.      as vendas canceladas;</t>
  </si>
  <si>
    <t>Na receita bruta não se incluem (Lei 8.541/1992, artigo 14, § 4°).</t>
  </si>
  <si>
    <t>DEDUÇÕES DA RECEITA BRUTA</t>
  </si>
  <si>
    <t>Considera-se receita bruta nas atividades imobiliárias o montante efetivamente recebido em cada período de apuração, relativo ás unidades imobiliárias vendidas.</t>
  </si>
  <si>
    <t>RECEITA BRUTA NAS ATIVIDADES IMOBILIÁRIAS</t>
  </si>
  <si>
    <t>Assim, somente a diferença entre o preço de venda e o custo da aquisição do veículo automotor usado é que fará parte da receita bruta.</t>
  </si>
  <si>
    <t>A partir de 30.10.1998, as pessoas jurídicas que tenham como objeto social, declarado em seus atos constitutivos, a compra e venda de veículos automotores, nas vendas de veículos, adquiridos para revenda ou recebidos como parte do preço de venda de veículos novos ou usados, será computada como receita a diferença entre o valor pelo qual o veículo usado houver sido alienado (constante na nota fiscal de venda), e o seu custo de aquisição (constante da nota fiscal de entrada) - Lei 9.716/1998, artigo 5° e Instrução Normativa SRF 152/1998.</t>
  </si>
  <si>
    <t>RECEITA BRUTA NA REVENDA DE VEÍCULOS AUTOMOTORES USADOS</t>
  </si>
  <si>
    <t>* Nota: O resultado auferido nas operações de conta alheia são aquelas decorrentes de comissões obtidas sobre representação de bens ou serviços de terceiros.</t>
  </si>
  <si>
    <t>o resultado auferido nas operações de conta alheia* (Lei 8.541/1992, artigo 14, §3°).</t>
  </si>
  <si>
    <t>o preço dos serviços prestados e</t>
  </si>
  <si>
    <t>o produto da venda de bens nas operações de conta própria</t>
  </si>
  <si>
    <t>Para efeitos da sistemática de tributação pelo Lucro Presumido, a receita bruta compreende:</t>
  </si>
  <si>
    <t>CONCEITO DE RECEITA BRUTA</t>
  </si>
  <si>
    <t>A partir de 01.01.2006, a base de cálculo do imposto será determinada mediante a aplicação do percentual de 8% (oito por cento) sobre  a RECEITA FINANCEIRA da pessoa jurídica que explore atividades imobiliárias relativas a loteamento de terrenos, incorporação imobiliária, construção de prédios destinados à venda, bem como a venda de imóveis construídos ou adquiridos para a revenda, quando decorrente de comercialização de imóveis  e for apurada por meio de índices ou coeficientes previstos em contrato (artigo 34, da  Lei 11.196/2005, que acresceu o § 4º, ao artigo 15, da Lei nº 9.249/1995).</t>
  </si>
  <si>
    <t>RECEITA FINANCEIRA - ATIVIDADES IMOBILIÁRIAS</t>
  </si>
  <si>
    <t>Desta forma, no caso de a pessoa jurídica explorar atividades diversificadas deverá ser aplicado especificamente, para cada uma delas, o respectivo percentual previsto na legislação, devendo as receitas serem apuradas separadamente (RIR/1999, artigo 223, § 3º).</t>
  </si>
  <si>
    <t>(DT 9ª RF – Marco Aurélio Chichorro Falavinha – Chefe da Divisão – DOU 12.09.1997 – p. 20301).</t>
  </si>
  <si>
    <t>Fundamentos legais: Lei n° 9.430/96, arts. 1° e 25; Lei n° 9.249/95, art. 15, §1°, III, a, e § 2°.</t>
  </si>
  <si>
    <t>Para determinação da base de cálculo do lucro presumido, no caso de pessoas jurídicas que exercem atividades diversificadas, aplica-se o percentual correspondente a cada atividade, o qual, a partir do ano-calendário de 1997, será de 8% sobre a receita bruta de prestação de serviços hospitalares, e de 32% para os serviços de análises clínicas, de clínica médica, de exames clínicos, serviços ambulatoriais, e correlatos.</t>
  </si>
  <si>
    <t>Ementa: LUCRO PRESUMIDO – BASE DE CÁLCULO – PERCENTUAIS DE DETERMINAÇÃO – SERVIÇOS HOSPITALARES</t>
  </si>
  <si>
    <t>Assunto: Imposto de Renda Pessoa Jurídica.</t>
  </si>
  <si>
    <t>DECISÃO N° 9E97R007 (9ª Região Fiscal), DE 10 DE JULHO DE 1997</t>
  </si>
  <si>
    <t>Dispositivos Legais: Lei n° 9.249/95, art. 15, § 1°, III: PN CST n° 08/86.</t>
  </si>
  <si>
    <t>Ementa: Para o fim de se determinar a base de cálculo do imposto de renda, deve ser aplicado o percentual de 32% (trinta e dois por cento) sobre a receita bruta relativa a atividade de prestação de serviços de análises clínicas e patológicas.</t>
  </si>
  <si>
    <t>Assunto: Imposto de Renda Pessoa Jurídica – IRPJ</t>
  </si>
  <si>
    <t>DECISÃO Nº 795 (6ª Região Fiscal), DE 28 DE JULHO DE 1997</t>
  </si>
  <si>
    <t>Aos serviços de análises clínicas e patológicas, a base de cálculo do IRPJ para determinação do lucro presumido é de 32%, conforme as seguintes decisões DRF:</t>
  </si>
  <si>
    <t>SERVIÇOS DE ANÁLISES CLÍNICAS E LABORATORIAIS</t>
  </si>
  <si>
    <t>(2)   A pessoa jurídica que tenha como objeto social, declarado em seus atos constitutivos, a compra de venda de veículos automotores, que pratique as vendas em consignação, terá como base de cálculo o valor da diferença entre o valor de venda e o da compra (IN SRF 152/1998).</t>
  </si>
  <si>
    <t>A pessoa jurídica que houver utilizado o percentual de 16% para apuração da base de cálculo do imposto trimestral, cuja receita bruta acumulada até determinado mês do ano-calendário exceder o limite de R$ 120.000,00 (cento e vinte mil reais), ficará sujeita ao pagamento da diferença do imposto postergado, apurado pelo percentual de 32% em relação a cada trimestre transcorrido. A diferença deverá ser paga até o último dia útil do mês subsequente ao do trimestre em que ocorreu o excesso, sem acréscimos legais.</t>
  </si>
  <si>
    <t>(1)   Esta regra não se aplica às pessoas jurídicas que prestam serviços hospitalares e de transporte, bem como às sociedades prestadoras de serviços de profissões legalmente regulamentadas (Lei 9.250/1995, artigo 40, parágrafo único). As empresas de serviços de profissões regulamentadas são aquelas sujeitas à fiscalização e controle profissional, como Advogados, Médicos, Dentistas, Músicos, Contabilistas, Auditores, Consultores, Administradores, Economistas, Engenheiros, etc.</t>
  </si>
  <si>
    <t>NOTAS IMPORTANTES:</t>
  </si>
  <si>
    <t xml:space="preserve"> 1,6 a 32%</t>
  </si>
  <si>
    <t>No caso de exploração de atividades diversificadas, será aplicado sobre a receita bruta de cada atividade o respectivo percentual</t>
  </si>
  <si>
    <t xml:space="preserve"> ver nota (2)</t>
  </si>
  <si>
    <t>Comercialização de veículos usados</t>
  </si>
  <si>
    <t>·      Serviços em geral, para os quais não haja previsão de percentual específico</t>
  </si>
  <si>
    <t>·      Serviços de construção civil, quando a prestadora não empregar materiais de sua propriedade nem se responsabilizar pela execução da obra (ADN Cosit 6/97).</t>
  </si>
  <si>
    <t>·      Administração, locação ou cessão de bens móveis/imóveis ou direitos</t>
  </si>
  <si>
    <t>·      Intermediação de negócios</t>
  </si>
  <si>
    <t>·      Serviços profissionais (Sociedades Simples - SS, médicos, dentistas, advogados, contadores, auditores, engenheiros, consultores, economistas, etc.)</t>
  </si>
  <si>
    <t>·      Serviços de transporte (exceto o de cargas)</t>
  </si>
  <si>
    <t>·      Industrialização com materiais fornecidos pelo encomendante</t>
  </si>
  <si>
    <t>·      Atividade Rural</t>
  </si>
  <si>
    <t>·      Serviços hospitalares</t>
  </si>
  <si>
    <t>·      Atividades imobiliárias (compra, venda, loteamento, incorporação e construção de imóveis)</t>
  </si>
  <si>
    <t>·      Transporte de cargas</t>
  </si>
  <si>
    <t>·      Venda de mercadorias ou produtos</t>
  </si>
  <si>
    <t>Revenda a varejo de combustíveis e gás natural</t>
  </si>
  <si>
    <t xml:space="preserve"> Percentuais sobre a receita </t>
  </si>
  <si>
    <t>ESPÉCIES DE ATIVIDADES:</t>
  </si>
  <si>
    <t>Nas seguintes atividades, o percentual será de (Lei 9.249/1995, artigo 15, §1°):</t>
  </si>
  <si>
    <t>A base de cálculo do imposto e do adicional, decorrente da receita bruta, em cada trimestre, será determinada mediante a aplicação do percentual de 8% (oito por cento) sobre a receita bruta auferida no período de apuração, obedecidas as demais disposições (Lei 9.249/1995, artigo 15; e Lei 9.430/1996, artigos 1° e 25, inciso I).</t>
  </si>
  <si>
    <t>PERCENTUAIS DE PRESUNÇÃO DO LUCRO SOBRE A RECEITA BRUTA</t>
  </si>
  <si>
    <t>A parcela do Lucro Presumido (ou seja, a base de cálculo) que exceder ao valor resultante da multiplicação de R$ 20.000,00 (vinte mil reais) pelo número de meses do respectivo período de apuração, sujeita-se à incidência de adicional de imposto à alíquota de 10% (dez por cento).</t>
  </si>
  <si>
    <t>QUANDO CALCULAR O ADICIONAL  DE 10%</t>
  </si>
  <si>
    <t>O IRPJ sobre o Lucro Presumido, sobre a base de cálculo presumida ,que veremos logo abaixo, à alíquota de 15%.</t>
  </si>
  <si>
    <t xml:space="preserve">CÁLCULO DO  IRPJ - LUCRO PRESUMIDO </t>
  </si>
  <si>
    <t>ali</t>
  </si>
  <si>
    <t>2.   Os rendimentos e ganhos líquidos auferidos em aplicações financeiras de renda fixa e renda variável.</t>
  </si>
  <si>
    <t>Outras atividades não especificadas (exceto prestação de serviços)</t>
  </si>
  <si>
    <t>Serviços gerais com receita bruta até R$ 120.000/ano – ver nota (1)</t>
  </si>
  <si>
    <t>NOME DA EMPRESA</t>
  </si>
  <si>
    <t>RECEITA</t>
  </si>
  <si>
    <t>BRUTA</t>
  </si>
  <si>
    <t>IRPJ</t>
  </si>
  <si>
    <t>A PAGAR</t>
  </si>
  <si>
    <t>1. os ganhos de capital, as demais receitas e os resultados positivos decorrentes de receitas não compreendidas na atividade, inclusive:</t>
  </si>
  <si>
    <t>a) os rendimentos auferidos  nas operações de mútuo realizadas entre pessoas jurídicas controladoras, controladas, coligadas ou interligadas, exceto se a mutuária for instituição autorizada a funcionar pelo Banco Central do Brasil;</t>
  </si>
  <si>
    <t>BASE DE</t>
  </si>
  <si>
    <t>CALCULO</t>
  </si>
  <si>
    <t>1º TRIMESTRE</t>
  </si>
  <si>
    <t>2º TRIMESTRE</t>
  </si>
  <si>
    <t>3º TRIMESTRE</t>
  </si>
  <si>
    <t>4º TRIMESTRE</t>
  </si>
  <si>
    <t xml:space="preserve">DEMONSTRAÇÃO DE RECEITA / BASE DE CÁLCULOS/ IMPOSTO A PAGAR </t>
  </si>
  <si>
    <t>TOTAL</t>
  </si>
  <si>
    <t>Versão V03 - LUCRO PRESUMIDO - MODELO II - AT 01/10/2013</t>
  </si>
  <si>
    <t>Versão V04 - LUCRO PRESUMIDO - MODELO II - AT 01/02/2014</t>
  </si>
  <si>
    <t>Versão  com implantação do DEMONSTRATIVO DO EXERCÍCIO</t>
  </si>
  <si>
    <t>Versão V05 - LUCRO PRESUMIDO - MODELO II - AT 17/06/2014</t>
  </si>
  <si>
    <t>Planilha "DEMONSTRATIVO DO EXERCÍCIO" estava com nomes dos tributos invertidos. Obrigado a Márcia do site contabilizado que fez o aviso.</t>
  </si>
  <si>
    <t>angeloatonon@gmail.com</t>
  </si>
  <si>
    <t>PEDAGOGO  - CONTABILISTA - TÉCNICO EM SEG. NO TRABALHO E PÓS GRADUADO EM GESTÃO DE PROJETOS</t>
  </si>
  <si>
    <t>angelo</t>
  </si>
  <si>
    <t>1º mês do Trimestre</t>
  </si>
  <si>
    <t>Agradecer Aldecir Bassetti da cidade de Colatina / ES, por ter solicitado alteração na planilha, para atender REDUÇÃO LEGAL DE TRIBUTOS PARA CLÍNICAS E LABORATÓRIOS MÉDICOS, nesta versão também foi aplicada a data de competência até 01/2027.</t>
  </si>
  <si>
    <t xml:space="preserve">(LUCRO PRESUMIDO - MODELO II - VERSÃO. V06- 19/10/2019) </t>
  </si>
  <si>
    <t>Versão V06 - LUCRO PRESUMIDO - MODELO II - ATUALIZADA 19/10/2019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</si>
</sst>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R$ &quot;* #,##0.00_);_(&quot;R$ &quot;* \(#,##0.00\);_(&quot;R$ &quot;* &quot;-&quot;??_);_(@_)"/>
    <numFmt numFmtId="165" formatCode="_(* #,##0.00_);_(* \(#,##0.00\);_(* &quot;-&quot;??_);_(@_)"/>
    <numFmt numFmtId="166" formatCode="0.0%"/>
    <numFmt numFmtId="167" formatCode="mm/yyyy"/>
    <numFmt numFmtId="168" formatCode="0.00000000"/>
    <numFmt numFmtId="169" formatCode="[$-416]mmm\-yy;@"/>
  </numFmts>
  <fonts count="50" x14ac:knownFonts="1">
    <font>
      <sz val="10"/>
      <name val="Arial"/>
    </font>
    <font>
      <sz val="10"/>
      <name val="Arial"/>
      <family val="2"/>
    </font>
    <font>
      <sz val="14"/>
      <name val="Arial"/>
      <family val="2"/>
    </font>
    <font>
      <sz val="20"/>
      <name val="Arial"/>
      <family val="2"/>
    </font>
    <font>
      <sz val="24"/>
      <color indexed="8"/>
      <name val="Arial"/>
      <family val="2"/>
    </font>
    <font>
      <u/>
      <sz val="10"/>
      <color indexed="12"/>
      <name val="Arial"/>
      <family val="2"/>
    </font>
    <font>
      <b/>
      <sz val="12"/>
      <name val="Arial"/>
      <family val="2"/>
    </font>
    <font>
      <b/>
      <sz val="10"/>
      <name val="Arial"/>
      <family val="2"/>
    </font>
    <font>
      <sz val="10"/>
      <name val="Arial"/>
      <family val="2"/>
    </font>
    <font>
      <b/>
      <sz val="10"/>
      <color indexed="10"/>
      <name val="Arial"/>
      <family val="2"/>
    </font>
    <font>
      <sz val="10"/>
      <name val="Arial Narrow"/>
      <family val="2"/>
    </font>
    <font>
      <b/>
      <sz val="11"/>
      <name val="Arial"/>
      <family val="2"/>
    </font>
    <font>
      <b/>
      <sz val="8"/>
      <color indexed="10"/>
      <name val="Arial"/>
      <family val="2"/>
    </font>
    <font>
      <b/>
      <sz val="10"/>
      <name val="Century"/>
      <family val="1"/>
    </font>
    <font>
      <sz val="8"/>
      <name val="Arial"/>
      <family val="2"/>
    </font>
    <font>
      <b/>
      <u/>
      <sz val="18"/>
      <color indexed="10"/>
      <name val="Arial"/>
      <family val="2"/>
    </font>
    <font>
      <sz val="10"/>
      <color indexed="9"/>
      <name val="Arial"/>
      <family val="2"/>
    </font>
    <font>
      <b/>
      <sz val="10"/>
      <color indexed="9"/>
      <name val="Arial"/>
      <family val="2"/>
    </font>
    <font>
      <b/>
      <u/>
      <sz val="10"/>
      <color indexed="9"/>
      <name val="Arial"/>
      <family val="2"/>
    </font>
    <font>
      <b/>
      <u/>
      <sz val="14"/>
      <color indexed="9"/>
      <name val="Arial"/>
      <family val="2"/>
    </font>
    <font>
      <b/>
      <sz val="12"/>
      <color indexed="9"/>
      <name val="Arial"/>
      <family val="2"/>
    </font>
    <font>
      <sz val="12"/>
      <color indexed="9"/>
      <name val="Arial"/>
      <family val="2"/>
    </font>
    <font>
      <b/>
      <sz val="10"/>
      <color indexed="13"/>
      <name val="Arial"/>
      <family val="2"/>
    </font>
    <font>
      <sz val="12"/>
      <name val="Arial"/>
      <family val="2"/>
    </font>
    <font>
      <b/>
      <sz val="12"/>
      <color indexed="9"/>
      <name val="Arial"/>
      <family val="2"/>
    </font>
    <font>
      <b/>
      <sz val="10"/>
      <color indexed="9"/>
      <name val="Arial"/>
      <family val="2"/>
    </font>
    <font>
      <b/>
      <sz val="10"/>
      <color indexed="50"/>
      <name val="Arial"/>
      <family val="2"/>
    </font>
    <font>
      <b/>
      <sz val="10"/>
      <color indexed="47"/>
      <name val="Arial"/>
      <family val="2"/>
    </font>
    <font>
      <b/>
      <sz val="10"/>
      <color indexed="57"/>
      <name val="Arial"/>
      <family val="2"/>
    </font>
    <font>
      <b/>
      <sz val="8"/>
      <name val="Arial"/>
      <family val="2"/>
    </font>
    <font>
      <b/>
      <u/>
      <sz val="10"/>
      <color indexed="10"/>
      <name val="Arial"/>
      <family val="2"/>
    </font>
    <font>
      <sz val="8"/>
      <color indexed="10"/>
      <name val="Arial"/>
      <family val="2"/>
    </font>
    <font>
      <u/>
      <sz val="8"/>
      <color indexed="12"/>
      <name val="Arial"/>
      <family val="2"/>
    </font>
    <font>
      <sz val="10"/>
      <name val="Arial"/>
      <family val="2"/>
    </font>
    <font>
      <b/>
      <sz val="8"/>
      <color indexed="12"/>
      <name val="Arial"/>
      <family val="2"/>
    </font>
    <font>
      <sz val="8"/>
      <name val="Arial Narrow"/>
      <family val="2"/>
    </font>
    <font>
      <b/>
      <sz val="8"/>
      <color indexed="10"/>
      <name val="Century"/>
      <family val="1"/>
    </font>
    <font>
      <b/>
      <u/>
      <sz val="8"/>
      <name val="Arial"/>
      <family val="2"/>
    </font>
    <font>
      <b/>
      <sz val="7"/>
      <name val="Arial"/>
      <family val="2"/>
    </font>
    <font>
      <sz val="7"/>
      <name val="Arial"/>
      <family val="2"/>
    </font>
    <font>
      <b/>
      <sz val="10"/>
      <color indexed="10"/>
      <name val="Century"/>
      <family val="1"/>
    </font>
    <font>
      <b/>
      <u/>
      <sz val="10"/>
      <name val="Arial"/>
      <family val="2"/>
    </font>
    <font>
      <sz val="10"/>
      <color indexed="8"/>
      <name val="Arial"/>
      <family val="2"/>
    </font>
    <font>
      <sz val="9"/>
      <color indexed="81"/>
      <name val="Tahoma"/>
      <family val="2"/>
    </font>
    <font>
      <b/>
      <sz val="14"/>
      <name val="Arial"/>
      <family val="2"/>
    </font>
    <font>
      <u/>
      <sz val="10"/>
      <color theme="2"/>
      <name val="Arial"/>
      <family val="2"/>
    </font>
    <font>
      <b/>
      <sz val="8"/>
      <color rgb="FFFF0000"/>
      <name val="Arial"/>
      <family val="2"/>
    </font>
    <font>
      <sz val="10"/>
      <color rgb="FFFF0000"/>
      <name val="Arial"/>
      <family val="2"/>
    </font>
    <font>
      <b/>
      <sz val="10"/>
      <color rgb="FFFF0000"/>
      <name val="Arial"/>
      <family val="2"/>
    </font>
    <font>
      <b/>
      <sz val="10"/>
      <color theme="0"/>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s>
  <borders count="47">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33" fillId="0" borderId="0" applyFont="0" applyFill="0" applyBorder="0" applyAlignment="0" applyProtection="0"/>
    <xf numFmtId="0" fontId="23" fillId="0" borderId="0"/>
    <xf numFmtId="165" fontId="1" fillId="0" borderId="0" applyFont="0" applyFill="0" applyBorder="0" applyAlignment="0" applyProtection="0"/>
    <xf numFmtId="165" fontId="33" fillId="0" borderId="0" applyFont="0" applyFill="0" applyBorder="0" applyAlignment="0" applyProtection="0"/>
  </cellStyleXfs>
  <cellXfs count="542">
    <xf numFmtId="0" fontId="0" fillId="0" borderId="0" xfId="0"/>
    <xf numFmtId="0" fontId="0" fillId="0" borderId="0" xfId="0" applyBorder="1"/>
    <xf numFmtId="0" fontId="0" fillId="2" borderId="0" xfId="0" applyFill="1" applyBorder="1"/>
    <xf numFmtId="0" fontId="3" fillId="2" borderId="0" xfId="0" applyFont="1" applyFill="1" applyBorder="1"/>
    <xf numFmtId="0" fontId="2" fillId="2" borderId="1" xfId="0" applyFont="1"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4" fillId="2" borderId="5" xfId="0" applyFont="1" applyFill="1" applyBorder="1"/>
    <xf numFmtId="0" fontId="0" fillId="2" borderId="6" xfId="0" applyFill="1" applyBorder="1"/>
    <xf numFmtId="0" fontId="0" fillId="2" borderId="5" xfId="0" applyFill="1" applyBorder="1"/>
    <xf numFmtId="0" fontId="2" fillId="2" borderId="5" xfId="0" applyFont="1" applyFill="1" applyBorder="1"/>
    <xf numFmtId="0" fontId="0" fillId="2" borderId="7" xfId="0" applyFill="1" applyBorder="1"/>
    <xf numFmtId="0" fontId="0" fillId="2" borderId="8" xfId="0" applyFill="1" applyBorder="1"/>
    <xf numFmtId="0" fontId="0" fillId="2" borderId="9" xfId="0" applyFill="1" applyBorder="1"/>
    <xf numFmtId="0" fontId="0" fillId="3" borderId="2" xfId="0" applyFill="1" applyBorder="1"/>
    <xf numFmtId="0" fontId="11" fillId="3" borderId="3" xfId="0" applyFont="1" applyFill="1" applyBorder="1" applyAlignment="1" applyProtection="1">
      <alignment vertical="center"/>
      <protection hidden="1"/>
    </xf>
    <xf numFmtId="0" fontId="11" fillId="3" borderId="4" xfId="0" applyFont="1" applyFill="1" applyBorder="1" applyAlignment="1" applyProtection="1">
      <alignment vertical="center"/>
      <protection hidden="1"/>
    </xf>
    <xf numFmtId="0" fontId="11" fillId="3" borderId="6" xfId="0" applyFont="1" applyFill="1" applyBorder="1" applyAlignment="1" applyProtection="1">
      <alignment vertical="center"/>
      <protection hidden="1"/>
    </xf>
    <xf numFmtId="0" fontId="0" fillId="3" borderId="6" xfId="0" applyFill="1" applyBorder="1"/>
    <xf numFmtId="0" fontId="0" fillId="3" borderId="9" xfId="0" applyFill="1" applyBorder="1"/>
    <xf numFmtId="0" fontId="0" fillId="0" borderId="0" xfId="0" applyProtection="1">
      <protection hidden="1"/>
    </xf>
    <xf numFmtId="0" fontId="0" fillId="4" borderId="0" xfId="0" applyFill="1"/>
    <xf numFmtId="0" fontId="16" fillId="5" borderId="0" xfId="0" applyFont="1" applyFill="1"/>
    <xf numFmtId="0" fontId="16" fillId="5" borderId="0" xfId="0" applyFont="1" applyFill="1" applyBorder="1"/>
    <xf numFmtId="0" fontId="19" fillId="5" borderId="0" xfId="0" applyFont="1" applyFill="1" applyBorder="1" applyAlignment="1">
      <alignment horizontal="center" vertical="center"/>
    </xf>
    <xf numFmtId="0" fontId="24" fillId="5" borderId="0" xfId="3" applyFont="1" applyFill="1" applyAlignment="1">
      <alignment horizontal="left"/>
    </xf>
    <xf numFmtId="0" fontId="17" fillId="5" borderId="0" xfId="0" applyFont="1" applyFill="1"/>
    <xf numFmtId="0" fontId="17" fillId="5" borderId="0" xfId="3" applyFont="1" applyFill="1"/>
    <xf numFmtId="0" fontId="0" fillId="6" borderId="0" xfId="0" applyFill="1"/>
    <xf numFmtId="0" fontId="22" fillId="5" borderId="0" xfId="0" applyFont="1" applyFill="1"/>
    <xf numFmtId="0" fontId="0" fillId="0" borderId="0" xfId="0" applyAlignment="1">
      <alignment horizontal="center"/>
    </xf>
    <xf numFmtId="165" fontId="0" fillId="0" borderId="0" xfId="4" applyFont="1" applyAlignment="1">
      <alignment horizontal="center"/>
    </xf>
    <xf numFmtId="165" fontId="0" fillId="0" borderId="0" xfId="0" applyNumberFormat="1"/>
    <xf numFmtId="10" fontId="0" fillId="0" borderId="0" xfId="4" applyNumberFormat="1" applyFont="1"/>
    <xf numFmtId="10" fontId="0" fillId="0" borderId="0" xfId="0" applyNumberFormat="1"/>
    <xf numFmtId="10" fontId="0" fillId="0" borderId="0" xfId="4" applyNumberFormat="1" applyFont="1" applyAlignment="1">
      <alignment horizontal="center"/>
    </xf>
    <xf numFmtId="165" fontId="0" fillId="0" borderId="0" xfId="0" applyNumberFormat="1" applyAlignment="1">
      <alignment horizontal="center"/>
    </xf>
    <xf numFmtId="168" fontId="0" fillId="0" borderId="0" xfId="0" applyNumberFormat="1"/>
    <xf numFmtId="0" fontId="0" fillId="0" borderId="0" xfId="0" applyFill="1" applyBorder="1"/>
    <xf numFmtId="0" fontId="0" fillId="0" borderId="0" xfId="0" applyFill="1" applyBorder="1" applyAlignment="1"/>
    <xf numFmtId="167" fontId="0" fillId="4" borderId="0" xfId="0" applyNumberFormat="1" applyFill="1"/>
    <xf numFmtId="0" fontId="5" fillId="4" borderId="0" xfId="1" applyFill="1" applyAlignment="1" applyProtection="1"/>
    <xf numFmtId="0" fontId="45" fillId="5" borderId="0" xfId="1" applyFont="1" applyFill="1" applyAlignment="1" applyProtection="1">
      <alignment horizontal="left"/>
    </xf>
    <xf numFmtId="164" fontId="29" fillId="3" borderId="10" xfId="0" applyNumberFormat="1" applyFont="1" applyFill="1" applyBorder="1"/>
    <xf numFmtId="0" fontId="29" fillId="3" borderId="11" xfId="0" applyFont="1" applyFill="1" applyBorder="1" applyAlignment="1">
      <alignment horizontal="center" shrinkToFit="1"/>
    </xf>
    <xf numFmtId="0" fontId="14" fillId="3" borderId="7" xfId="0" applyFont="1" applyFill="1" applyBorder="1"/>
    <xf numFmtId="0" fontId="14" fillId="0" borderId="0" xfId="0" applyFont="1"/>
    <xf numFmtId="0" fontId="14" fillId="2" borderId="9" xfId="0" applyFont="1" applyFill="1" applyBorder="1"/>
    <xf numFmtId="0" fontId="14" fillId="2" borderId="8" xfId="0" applyFont="1" applyFill="1" applyBorder="1"/>
    <xf numFmtId="0" fontId="14" fillId="3" borderId="0" xfId="0" applyFont="1" applyFill="1" applyBorder="1"/>
    <xf numFmtId="0" fontId="14" fillId="3" borderId="5" xfId="0" applyFont="1" applyFill="1" applyBorder="1"/>
    <xf numFmtId="0" fontId="14" fillId="2" borderId="6" xfId="0" applyFont="1" applyFill="1" applyBorder="1"/>
    <xf numFmtId="0" fontId="14" fillId="2" borderId="0" xfId="0" applyFont="1" applyFill="1" applyBorder="1"/>
    <xf numFmtId="0" fontId="32" fillId="2" borderId="0" xfId="1" applyFont="1" applyFill="1" applyBorder="1" applyAlignment="1" applyProtection="1"/>
    <xf numFmtId="0" fontId="29" fillId="2" borderId="0" xfId="0" applyFont="1" applyFill="1" applyBorder="1"/>
    <xf numFmtId="164" fontId="12" fillId="9" borderId="12" xfId="2" applyFont="1" applyFill="1" applyBorder="1" applyAlignment="1" applyProtection="1">
      <alignment shrinkToFit="1"/>
      <protection hidden="1"/>
    </xf>
    <xf numFmtId="165" fontId="46" fillId="10" borderId="13" xfId="5" applyFont="1" applyFill="1" applyBorder="1" applyAlignment="1" applyProtection="1">
      <alignment shrinkToFit="1"/>
      <protection locked="0"/>
    </xf>
    <xf numFmtId="164" fontId="14" fillId="2" borderId="14" xfId="2" applyFont="1" applyFill="1" applyBorder="1" applyAlignment="1" applyProtection="1">
      <alignment shrinkToFit="1"/>
      <protection hidden="1"/>
    </xf>
    <xf numFmtId="10" fontId="29" fillId="2" borderId="15" xfId="0" applyNumberFormat="1" applyFont="1" applyFill="1" applyBorder="1" applyAlignment="1" applyProtection="1">
      <alignment horizontal="center" shrinkToFit="1"/>
      <protection hidden="1"/>
    </xf>
    <xf numFmtId="167" fontId="29" fillId="3" borderId="13" xfId="0" applyNumberFormat="1" applyFont="1" applyFill="1" applyBorder="1" applyAlignment="1">
      <alignment horizontal="center"/>
    </xf>
    <xf numFmtId="164" fontId="46" fillId="9" borderId="16" xfId="2" applyFont="1" applyFill="1" applyBorder="1" applyAlignment="1" applyProtection="1">
      <alignment shrinkToFit="1"/>
      <protection hidden="1"/>
    </xf>
    <xf numFmtId="10" fontId="29" fillId="2" borderId="13" xfId="0" applyNumberFormat="1" applyFont="1" applyFill="1" applyBorder="1" applyAlignment="1" applyProtection="1">
      <alignment horizontal="center" shrinkToFit="1"/>
      <protection hidden="1"/>
    </xf>
    <xf numFmtId="164" fontId="46" fillId="3" borderId="14" xfId="2" applyFont="1" applyFill="1" applyBorder="1" applyAlignment="1" applyProtection="1">
      <alignment shrinkToFit="1"/>
      <protection hidden="1"/>
    </xf>
    <xf numFmtId="10" fontId="29" fillId="2" borderId="17" xfId="0" applyNumberFormat="1" applyFont="1" applyFill="1" applyBorder="1" applyAlignment="1" applyProtection="1">
      <alignment horizontal="center" shrinkToFit="1"/>
      <protection hidden="1"/>
    </xf>
    <xf numFmtId="164" fontId="12" fillId="9" borderId="13" xfId="0" applyNumberFormat="1" applyFont="1" applyFill="1" applyBorder="1" applyProtection="1">
      <protection hidden="1"/>
    </xf>
    <xf numFmtId="164" fontId="46" fillId="9" borderId="14" xfId="0" applyNumberFormat="1" applyFont="1" applyFill="1" applyBorder="1" applyAlignment="1" applyProtection="1">
      <alignment shrinkToFit="1"/>
      <protection hidden="1"/>
    </xf>
    <xf numFmtId="164" fontId="14" fillId="2" borderId="14" xfId="0" applyNumberFormat="1" applyFont="1" applyFill="1" applyBorder="1" applyAlignment="1" applyProtection="1">
      <alignment shrinkToFit="1"/>
      <protection hidden="1"/>
    </xf>
    <xf numFmtId="0" fontId="12" fillId="3" borderId="18" xfId="0" applyFont="1" applyFill="1" applyBorder="1" applyAlignment="1" applyProtection="1">
      <alignment horizontal="center" vertical="center"/>
      <protection hidden="1"/>
    </xf>
    <xf numFmtId="0" fontId="29" fillId="2" borderId="19" xfId="0" applyFont="1" applyFill="1" applyBorder="1" applyAlignment="1">
      <alignment horizontal="center"/>
    </xf>
    <xf numFmtId="0" fontId="29" fillId="3" borderId="20" xfId="0" applyFont="1" applyFill="1" applyBorder="1" applyAlignment="1">
      <alignment horizontal="center" shrinkToFit="1"/>
    </xf>
    <xf numFmtId="0" fontId="29" fillId="3" borderId="19" xfId="0" applyFont="1" applyFill="1" applyBorder="1" applyAlignment="1">
      <alignment horizontal="center"/>
    </xf>
    <xf numFmtId="0" fontId="29" fillId="0" borderId="0" xfId="0" applyFont="1" applyBorder="1" applyAlignment="1" applyProtection="1">
      <alignment vertical="center"/>
      <protection hidden="1"/>
    </xf>
    <xf numFmtId="0" fontId="14" fillId="9" borderId="0" xfId="0" applyFont="1" applyFill="1"/>
    <xf numFmtId="0" fontId="14" fillId="2" borderId="1" xfId="0" applyFont="1" applyFill="1" applyBorder="1"/>
    <xf numFmtId="164" fontId="14" fillId="2" borderId="1" xfId="2" applyFont="1" applyFill="1" applyBorder="1"/>
    <xf numFmtId="0" fontId="14" fillId="3" borderId="8" xfId="0" applyFont="1" applyFill="1" applyBorder="1"/>
    <xf numFmtId="164" fontId="29" fillId="6" borderId="14" xfId="2" applyFont="1" applyFill="1" applyBorder="1" applyAlignment="1" applyProtection="1">
      <alignment shrinkToFit="1"/>
      <protection locked="0"/>
    </xf>
    <xf numFmtId="0" fontId="0" fillId="9" borderId="0" xfId="0" applyFill="1" applyAlignment="1"/>
    <xf numFmtId="0" fontId="0" fillId="9" borderId="0" xfId="0" applyFill="1" applyBorder="1" applyAlignment="1"/>
    <xf numFmtId="164" fontId="29" fillId="6" borderId="1" xfId="2" applyFont="1" applyFill="1" applyBorder="1" applyAlignment="1" applyProtection="1">
      <alignment shrinkToFit="1"/>
      <protection locked="0"/>
    </xf>
    <xf numFmtId="166" fontId="14" fillId="2" borderId="15" xfId="0" applyNumberFormat="1" applyFont="1" applyFill="1" applyBorder="1" applyAlignment="1">
      <alignment shrinkToFit="1"/>
    </xf>
    <xf numFmtId="166" fontId="14" fillId="11" borderId="15" xfId="0" applyNumberFormat="1" applyFont="1" applyFill="1" applyBorder="1" applyAlignment="1" applyProtection="1">
      <alignment shrinkToFit="1"/>
      <protection hidden="1"/>
    </xf>
    <xf numFmtId="0" fontId="29" fillId="9" borderId="19" xfId="0" applyFont="1" applyFill="1" applyBorder="1" applyAlignment="1" applyProtection="1">
      <alignment horizontal="center"/>
      <protection locked="0"/>
    </xf>
    <xf numFmtId="165" fontId="29" fillId="3" borderId="19" xfId="0" applyNumberFormat="1" applyFont="1" applyFill="1" applyBorder="1" applyAlignment="1">
      <alignment horizontal="center"/>
    </xf>
    <xf numFmtId="4" fontId="14" fillId="3" borderId="0" xfId="0" applyNumberFormat="1" applyFont="1" applyFill="1" applyBorder="1" applyAlignment="1"/>
    <xf numFmtId="4" fontId="14" fillId="3" borderId="13" xfId="0" applyNumberFormat="1" applyFont="1" applyFill="1" applyBorder="1" applyAlignment="1"/>
    <xf numFmtId="0" fontId="14" fillId="3" borderId="13" xfId="0" applyFont="1" applyFill="1" applyBorder="1" applyAlignment="1">
      <alignment horizontal="center"/>
    </xf>
    <xf numFmtId="165" fontId="0" fillId="0" borderId="0" xfId="5" applyFont="1"/>
    <xf numFmtId="0" fontId="29" fillId="3" borderId="13" xfId="0" applyFont="1" applyFill="1" applyBorder="1" applyAlignment="1">
      <alignment horizontal="center"/>
    </xf>
    <xf numFmtId="0" fontId="29" fillId="3" borderId="13" xfId="0" applyFont="1" applyFill="1" applyBorder="1" applyAlignment="1">
      <alignment horizontal="center" shrinkToFit="1"/>
    </xf>
    <xf numFmtId="4" fontId="34" fillId="3" borderId="15" xfId="0" applyNumberFormat="1" applyFont="1" applyFill="1" applyBorder="1"/>
    <xf numFmtId="0" fontId="34" fillId="3" borderId="1" xfId="0" applyFont="1" applyFill="1" applyBorder="1"/>
    <xf numFmtId="0" fontId="34" fillId="3" borderId="14" xfId="0" applyFont="1" applyFill="1" applyBorder="1"/>
    <xf numFmtId="4" fontId="46" fillId="10" borderId="13" xfId="0" applyNumberFormat="1" applyFont="1" applyFill="1" applyBorder="1" applyProtection="1">
      <protection locked="0"/>
    </xf>
    <xf numFmtId="0" fontId="14" fillId="3" borderId="1" xfId="0" applyFont="1" applyFill="1" applyBorder="1"/>
    <xf numFmtId="0" fontId="14" fillId="3" borderId="14" xfId="0" applyFont="1" applyFill="1" applyBorder="1"/>
    <xf numFmtId="0" fontId="0" fillId="9" borderId="0" xfId="0" applyFill="1"/>
    <xf numFmtId="4" fontId="12" fillId="6" borderId="13" xfId="0" applyNumberFormat="1" applyFont="1" applyFill="1" applyBorder="1" applyProtection="1">
      <protection locked="0"/>
    </xf>
    <xf numFmtId="0" fontId="14" fillId="9" borderId="0" xfId="0" applyFont="1" applyFill="1" applyBorder="1"/>
    <xf numFmtId="0" fontId="14" fillId="3" borderId="0" xfId="0" applyFont="1" applyFill="1" applyBorder="1" applyAlignment="1"/>
    <xf numFmtId="0" fontId="29" fillId="3" borderId="21" xfId="0" applyFont="1" applyFill="1" applyBorder="1" applyAlignment="1" applyProtection="1">
      <alignment horizontal="left" vertical="center" shrinkToFit="1"/>
      <protection hidden="1"/>
    </xf>
    <xf numFmtId="167" fontId="29" fillId="3" borderId="17" xfId="0" applyNumberFormat="1" applyFont="1" applyFill="1" applyBorder="1" applyAlignment="1">
      <alignment horizontal="center"/>
    </xf>
    <xf numFmtId="0" fontId="14" fillId="3" borderId="17" xfId="0" applyFont="1" applyFill="1" applyBorder="1" applyAlignment="1">
      <alignment horizontal="center"/>
    </xf>
    <xf numFmtId="0" fontId="29" fillId="3" borderId="5" xfId="0" applyFont="1" applyFill="1" applyBorder="1" applyAlignment="1" applyProtection="1">
      <alignment vertical="center"/>
      <protection hidden="1"/>
    </xf>
    <xf numFmtId="167" fontId="0" fillId="0" borderId="0" xfId="0" applyNumberFormat="1"/>
    <xf numFmtId="164" fontId="46" fillId="9" borderId="13" xfId="2" applyFont="1" applyFill="1" applyBorder="1" applyAlignment="1" applyProtection="1">
      <alignment shrinkToFit="1"/>
      <protection hidden="1"/>
    </xf>
    <xf numFmtId="0" fontId="14" fillId="2" borderId="5" xfId="0" applyFont="1" applyFill="1" applyBorder="1"/>
    <xf numFmtId="164" fontId="46" fillId="9" borderId="13" xfId="2" applyFont="1" applyFill="1" applyBorder="1" applyAlignment="1">
      <alignment shrinkToFit="1"/>
    </xf>
    <xf numFmtId="164" fontId="14" fillId="2" borderId="13" xfId="2" applyFont="1" applyFill="1" applyBorder="1" applyAlignment="1" applyProtection="1">
      <alignment shrinkToFit="1"/>
      <protection hidden="1"/>
    </xf>
    <xf numFmtId="164" fontId="14" fillId="2" borderId="13" xfId="2" applyFont="1" applyFill="1" applyBorder="1" applyAlignment="1">
      <alignment shrinkToFit="1"/>
    </xf>
    <xf numFmtId="10" fontId="12" fillId="6" borderId="21" xfId="0" applyNumberFormat="1" applyFont="1" applyFill="1" applyBorder="1" applyAlignment="1" applyProtection="1">
      <alignment horizontal="center" shrinkToFit="1"/>
      <protection locked="0"/>
    </xf>
    <xf numFmtId="164" fontId="46" fillId="9" borderId="15" xfId="2" applyNumberFormat="1" applyFont="1" applyFill="1" applyBorder="1" applyAlignment="1" applyProtection="1">
      <alignment shrinkToFit="1"/>
      <protection hidden="1"/>
    </xf>
    <xf numFmtId="0" fontId="12" fillId="6" borderId="22" xfId="0" applyFont="1" applyFill="1" applyBorder="1" applyAlignment="1" applyProtection="1">
      <alignment horizontal="center" vertical="center"/>
      <protection locked="0"/>
    </xf>
    <xf numFmtId="43" fontId="46" fillId="9" borderId="15" xfId="0" applyNumberFormat="1" applyFont="1" applyFill="1" applyBorder="1" applyAlignment="1">
      <alignment shrinkToFit="1"/>
    </xf>
    <xf numFmtId="164" fontId="14" fillId="2" borderId="14" xfId="2" applyFont="1" applyFill="1" applyBorder="1" applyAlignment="1">
      <alignment shrinkToFit="1"/>
    </xf>
    <xf numFmtId="10" fontId="12" fillId="6" borderId="15" xfId="0" applyNumberFormat="1" applyFont="1" applyFill="1" applyBorder="1" applyAlignment="1" applyProtection="1">
      <alignment horizontal="center" shrinkToFit="1"/>
      <protection locked="0"/>
    </xf>
    <xf numFmtId="164" fontId="14" fillId="2" borderId="14" xfId="2" applyNumberFormat="1" applyFont="1" applyFill="1" applyBorder="1" applyAlignment="1">
      <alignment horizontal="left" shrinkToFit="1"/>
    </xf>
    <xf numFmtId="10" fontId="29" fillId="2" borderId="13" xfId="0" applyNumberFormat="1" applyFont="1" applyFill="1" applyBorder="1" applyAlignment="1">
      <alignment horizontal="center" shrinkToFit="1"/>
    </xf>
    <xf numFmtId="10" fontId="31" fillId="6" borderId="23" xfId="2" applyNumberFormat="1" applyFont="1" applyFill="1" applyBorder="1" applyAlignment="1" applyProtection="1">
      <alignment horizontal="center" shrinkToFit="1"/>
      <protection locked="0"/>
    </xf>
    <xf numFmtId="166" fontId="14" fillId="2" borderId="23" xfId="2" applyNumberFormat="1" applyFont="1" applyFill="1" applyBorder="1" applyAlignment="1">
      <alignment horizontal="center" shrinkToFit="1"/>
    </xf>
    <xf numFmtId="164" fontId="12" fillId="6" borderId="20" xfId="2" applyNumberFormat="1" applyFont="1" applyFill="1" applyBorder="1" applyAlignment="1" applyProtection="1">
      <alignment horizontal="center" shrinkToFit="1"/>
      <protection locked="0"/>
    </xf>
    <xf numFmtId="166" fontId="12" fillId="6" borderId="23" xfId="2" applyNumberFormat="1" applyFont="1" applyFill="1" applyBorder="1" applyAlignment="1" applyProtection="1">
      <alignment horizontal="center" shrinkToFit="1"/>
      <protection locked="0"/>
    </xf>
    <xf numFmtId="164" fontId="14" fillId="2" borderId="22" xfId="2" applyNumberFormat="1" applyFont="1" applyFill="1" applyBorder="1" applyAlignment="1">
      <alignment horizontal="left" shrinkToFit="1"/>
    </xf>
    <xf numFmtId="10" fontId="31" fillId="6" borderId="13" xfId="2" applyNumberFormat="1" applyFont="1" applyFill="1" applyBorder="1" applyAlignment="1" applyProtection="1">
      <alignment horizontal="center" shrinkToFit="1"/>
      <protection locked="0"/>
    </xf>
    <xf numFmtId="166" fontId="14" fillId="2" borderId="14" xfId="2" applyNumberFormat="1" applyFont="1" applyFill="1" applyBorder="1" applyAlignment="1">
      <alignment horizontal="center" shrinkToFit="1"/>
    </xf>
    <xf numFmtId="166" fontId="12" fillId="6" borderId="20" xfId="2" applyNumberFormat="1" applyFont="1" applyFill="1" applyBorder="1" applyAlignment="1" applyProtection="1">
      <alignment horizontal="center" shrinkToFit="1"/>
      <protection locked="0"/>
    </xf>
    <xf numFmtId="10" fontId="31" fillId="6" borderId="14" xfId="2" applyNumberFormat="1" applyFont="1" applyFill="1" applyBorder="1" applyAlignment="1" applyProtection="1">
      <alignment horizontal="center" shrinkToFit="1"/>
      <protection locked="0"/>
    </xf>
    <xf numFmtId="164" fontId="14" fillId="2" borderId="13" xfId="2" applyNumberFormat="1" applyFont="1" applyFill="1" applyBorder="1" applyAlignment="1">
      <alignment horizontal="left" shrinkToFit="1"/>
    </xf>
    <xf numFmtId="10" fontId="12" fillId="6" borderId="17" xfId="0" applyNumberFormat="1" applyFont="1" applyFill="1" applyBorder="1" applyAlignment="1" applyProtection="1">
      <alignment horizontal="center" shrinkToFit="1"/>
      <protection locked="0"/>
    </xf>
    <xf numFmtId="4" fontId="12" fillId="6" borderId="20" xfId="2" applyNumberFormat="1" applyFont="1" applyFill="1" applyBorder="1" applyAlignment="1" applyProtection="1">
      <alignment horizontal="center" shrinkToFit="1"/>
      <protection locked="0"/>
    </xf>
    <xf numFmtId="10" fontId="14" fillId="2" borderId="23" xfId="2" applyNumberFormat="1" applyFont="1" applyFill="1" applyBorder="1" applyAlignment="1" applyProtection="1">
      <alignment horizontal="center" shrinkToFit="1"/>
      <protection hidden="1"/>
    </xf>
    <xf numFmtId="10" fontId="14" fillId="2" borderId="14" xfId="2" applyNumberFormat="1" applyFont="1" applyFill="1" applyBorder="1" applyAlignment="1" applyProtection="1">
      <alignment horizontal="center" shrinkToFit="1"/>
      <protection hidden="1"/>
    </xf>
    <xf numFmtId="10" fontId="31" fillId="6" borderId="19" xfId="2" applyNumberFormat="1" applyFont="1" applyFill="1" applyBorder="1" applyAlignment="1" applyProtection="1">
      <alignment horizontal="center" shrinkToFit="1"/>
      <protection locked="0"/>
    </xf>
    <xf numFmtId="166" fontId="14" fillId="2" borderId="20" xfId="2" applyNumberFormat="1" applyFont="1" applyFill="1" applyBorder="1" applyAlignment="1">
      <alignment horizontal="center" shrinkToFit="1"/>
    </xf>
    <xf numFmtId="10" fontId="31" fillId="6" borderId="20" xfId="2" applyNumberFormat="1" applyFont="1" applyFill="1" applyBorder="1" applyAlignment="1" applyProtection="1">
      <alignment horizontal="center" shrinkToFit="1"/>
      <protection locked="0"/>
    </xf>
    <xf numFmtId="164" fontId="14" fillId="2" borderId="18" xfId="2" applyFont="1" applyFill="1" applyBorder="1" applyAlignment="1">
      <alignment horizontal="left" shrinkToFit="1"/>
    </xf>
    <xf numFmtId="164" fontId="46" fillId="9" borderId="14" xfId="0" applyNumberFormat="1" applyFont="1" applyFill="1" applyBorder="1" applyAlignment="1">
      <alignment shrinkToFit="1"/>
    </xf>
    <xf numFmtId="164" fontId="14" fillId="2" borderId="14" xfId="0" applyNumberFormat="1" applyFont="1" applyFill="1" applyBorder="1" applyAlignment="1">
      <alignment shrinkToFit="1"/>
    </xf>
    <xf numFmtId="10" fontId="31" fillId="6" borderId="17" xfId="0" applyNumberFormat="1" applyFont="1" applyFill="1" applyBorder="1" applyAlignment="1" applyProtection="1">
      <alignment horizontal="center" shrinkToFit="1"/>
      <protection locked="0"/>
    </xf>
    <xf numFmtId="0" fontId="29" fillId="2" borderId="19" xfId="0" applyFont="1" applyFill="1" applyBorder="1" applyAlignment="1">
      <alignment horizontal="center" shrinkToFit="1"/>
    </xf>
    <xf numFmtId="164" fontId="2" fillId="2" borderId="1" xfId="2" applyFont="1" applyFill="1" applyBorder="1"/>
    <xf numFmtId="0" fontId="0" fillId="11" borderId="5" xfId="0" applyFill="1" applyBorder="1"/>
    <xf numFmtId="10" fontId="12" fillId="6" borderId="13" xfId="0" applyNumberFormat="1" applyFont="1" applyFill="1" applyBorder="1" applyAlignment="1" applyProtection="1">
      <alignment shrinkToFit="1"/>
      <protection locked="0"/>
    </xf>
    <xf numFmtId="166" fontId="14" fillId="11" borderId="24" xfId="0" applyNumberFormat="1" applyFont="1" applyFill="1" applyBorder="1" applyAlignment="1" applyProtection="1">
      <alignment shrinkToFit="1"/>
      <protection hidden="1"/>
    </xf>
    <xf numFmtId="0" fontId="8" fillId="2" borderId="5" xfId="0" applyFont="1" applyFill="1" applyBorder="1"/>
    <xf numFmtId="0" fontId="8" fillId="0" borderId="0" xfId="0" applyFont="1"/>
    <xf numFmtId="0" fontId="8" fillId="2" borderId="6" xfId="0" applyFont="1" applyFill="1" applyBorder="1"/>
    <xf numFmtId="0" fontId="7" fillId="2" borderId="0" xfId="0" applyFont="1" applyFill="1" applyBorder="1" applyAlignment="1">
      <alignment horizontal="left" vertical="center"/>
    </xf>
    <xf numFmtId="0" fontId="8" fillId="0" borderId="0" xfId="0" applyFont="1" applyBorder="1"/>
    <xf numFmtId="0" fontId="42" fillId="2" borderId="5" xfId="0" applyFont="1" applyFill="1" applyBorder="1" applyAlignment="1">
      <alignment vertical="center" wrapText="1"/>
    </xf>
    <xf numFmtId="0" fontId="8" fillId="0" borderId="0" xfId="0" applyFont="1" applyAlignment="1">
      <alignment vertical="center" wrapText="1"/>
    </xf>
    <xf numFmtId="0" fontId="8" fillId="2" borderId="6" xfId="0" applyFont="1" applyFill="1" applyBorder="1" applyAlignment="1">
      <alignment vertical="center" wrapText="1"/>
    </xf>
    <xf numFmtId="0" fontId="29" fillId="3" borderId="25" xfId="0" applyFont="1" applyFill="1" applyBorder="1" applyAlignment="1" applyProtection="1">
      <alignment horizontal="center"/>
      <protection hidden="1"/>
    </xf>
    <xf numFmtId="0" fontId="12" fillId="3" borderId="18" xfId="0" applyFont="1" applyFill="1" applyBorder="1" applyAlignment="1" applyProtection="1">
      <alignment horizontal="center"/>
      <protection hidden="1"/>
    </xf>
    <xf numFmtId="0" fontId="29" fillId="3" borderId="19" xfId="0" applyFont="1" applyFill="1" applyBorder="1" applyProtection="1">
      <protection hidden="1"/>
    </xf>
    <xf numFmtId="0" fontId="29" fillId="3" borderId="19" xfId="0" applyFont="1" applyFill="1" applyBorder="1" applyAlignment="1" applyProtection="1">
      <alignment horizontal="center" vertical="center" shrinkToFit="1"/>
      <protection hidden="1"/>
    </xf>
    <xf numFmtId="0" fontId="29" fillId="3" borderId="19" xfId="0" applyFont="1" applyFill="1" applyBorder="1" applyAlignment="1" applyProtection="1">
      <alignment vertical="center" shrinkToFit="1"/>
      <protection hidden="1"/>
    </xf>
    <xf numFmtId="167" fontId="29" fillId="3" borderId="13" xfId="0" applyNumberFormat="1" applyFont="1" applyFill="1" applyBorder="1" applyAlignment="1" applyProtection="1">
      <alignment horizontal="center" vertical="center"/>
      <protection hidden="1"/>
    </xf>
    <xf numFmtId="164" fontId="29" fillId="3" borderId="13" xfId="0" applyNumberFormat="1" applyFont="1" applyFill="1" applyBorder="1" applyProtection="1">
      <protection hidden="1"/>
    </xf>
    <xf numFmtId="167" fontId="14" fillId="3" borderId="13" xfId="0" applyNumberFormat="1" applyFont="1" applyFill="1" applyBorder="1" applyAlignment="1" applyProtection="1">
      <alignment shrinkToFit="1"/>
      <protection hidden="1"/>
    </xf>
    <xf numFmtId="164" fontId="29" fillId="9" borderId="13" xfId="2" applyFont="1" applyFill="1" applyBorder="1" applyProtection="1">
      <protection hidden="1"/>
    </xf>
    <xf numFmtId="0" fontId="0" fillId="12" borderId="13" xfId="0" applyFill="1" applyBorder="1" applyProtection="1">
      <protection hidden="1"/>
    </xf>
    <xf numFmtId="164" fontId="46" fillId="3" borderId="13" xfId="0" applyNumberFormat="1" applyFont="1" applyFill="1" applyBorder="1" applyProtection="1">
      <protection hidden="1"/>
    </xf>
    <xf numFmtId="0" fontId="29" fillId="3" borderId="13" xfId="0" applyFont="1" applyFill="1" applyBorder="1" applyAlignment="1" applyProtection="1">
      <alignment shrinkToFit="1"/>
      <protection hidden="1"/>
    </xf>
    <xf numFmtId="164" fontId="29" fillId="3" borderId="22" xfId="0" applyNumberFormat="1" applyFont="1" applyFill="1" applyBorder="1" applyProtection="1">
      <protection hidden="1"/>
    </xf>
    <xf numFmtId="0" fontId="29" fillId="3" borderId="12" xfId="0" applyFont="1" applyFill="1" applyBorder="1" applyAlignment="1" applyProtection="1">
      <alignment horizontal="center"/>
      <protection hidden="1"/>
    </xf>
    <xf numFmtId="164" fontId="29" fillId="3" borderId="12" xfId="0" applyNumberFormat="1" applyFont="1" applyFill="1" applyBorder="1" applyProtection="1">
      <protection hidden="1"/>
    </xf>
    <xf numFmtId="167" fontId="29" fillId="3" borderId="13" xfId="0" applyNumberFormat="1" applyFont="1" applyFill="1" applyBorder="1" applyAlignment="1" applyProtection="1">
      <alignment horizontal="center" shrinkToFit="1"/>
      <protection hidden="1"/>
    </xf>
    <xf numFmtId="164" fontId="29" fillId="9" borderId="0" xfId="2" applyFont="1" applyFill="1" applyBorder="1" applyProtection="1">
      <protection hidden="1"/>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Protection="1">
      <protection hidden="1"/>
    </xf>
    <xf numFmtId="167" fontId="29" fillId="3" borderId="13" xfId="0" applyNumberFormat="1" applyFont="1" applyFill="1" applyBorder="1" applyAlignment="1" applyProtection="1">
      <alignment horizontal="center"/>
      <protection hidden="1"/>
    </xf>
    <xf numFmtId="164" fontId="12" fillId="12" borderId="13" xfId="0" applyNumberFormat="1" applyFont="1" applyFill="1" applyBorder="1" applyProtection="1">
      <protection hidden="1"/>
    </xf>
    <xf numFmtId="0" fontId="29" fillId="3" borderId="14" xfId="0" applyFont="1" applyFill="1" applyBorder="1" applyAlignment="1" applyProtection="1">
      <protection hidden="1"/>
    </xf>
    <xf numFmtId="0" fontId="14" fillId="3" borderId="2" xfId="0" applyFont="1" applyFill="1" applyBorder="1" applyProtection="1">
      <protection hidden="1"/>
    </xf>
    <xf numFmtId="0" fontId="0" fillId="3" borderId="4" xfId="0" applyFill="1" applyBorder="1" applyProtection="1">
      <protection hidden="1"/>
    </xf>
    <xf numFmtId="0" fontId="14" fillId="3" borderId="5" xfId="0" applyFont="1" applyFill="1" applyBorder="1" applyProtection="1">
      <protection hidden="1"/>
    </xf>
    <xf numFmtId="0" fontId="0" fillId="3" borderId="6" xfId="0" applyFill="1" applyBorder="1" applyProtection="1">
      <protection hidden="1"/>
    </xf>
    <xf numFmtId="0" fontId="0" fillId="0" borderId="0" xfId="0" applyNumberFormat="1"/>
    <xf numFmtId="9" fontId="0" fillId="0" borderId="0" xfId="0" applyNumberFormat="1"/>
    <xf numFmtId="0" fontId="0" fillId="0" borderId="0" xfId="0" applyNumberFormat="1" applyAlignment="1">
      <alignment vertical="justify" wrapText="1"/>
    </xf>
    <xf numFmtId="0" fontId="0" fillId="0" borderId="0" xfId="0" applyNumberFormat="1" applyAlignment="1">
      <alignment horizontal="left" vertical="justify" wrapText="1"/>
    </xf>
    <xf numFmtId="0" fontId="47" fillId="0" borderId="0" xfId="0" applyNumberFormat="1" applyFont="1"/>
    <xf numFmtId="0" fontId="7" fillId="0" borderId="0" xfId="0" applyFont="1"/>
    <xf numFmtId="169" fontId="8" fillId="10" borderId="0" xfId="0" applyNumberFormat="1" applyFont="1" applyFill="1"/>
    <xf numFmtId="0" fontId="0" fillId="10" borderId="0" xfId="0" applyFill="1"/>
    <xf numFmtId="169" fontId="8" fillId="10" borderId="0" xfId="0" applyNumberFormat="1" applyFont="1" applyFill="1" applyBorder="1"/>
    <xf numFmtId="169" fontId="0" fillId="10" borderId="0" xfId="0" applyNumberFormat="1" applyFill="1" applyBorder="1"/>
    <xf numFmtId="0" fontId="0" fillId="10" borderId="0" xfId="0" applyFill="1" applyBorder="1" applyAlignment="1">
      <alignment shrinkToFit="1"/>
    </xf>
    <xf numFmtId="4" fontId="0" fillId="10" borderId="0" xfId="0" applyNumberFormat="1" applyFill="1" applyBorder="1" applyAlignment="1">
      <alignment shrinkToFit="1"/>
    </xf>
    <xf numFmtId="0" fontId="0" fillId="10" borderId="0" xfId="0" applyFill="1" applyAlignment="1">
      <alignment shrinkToFit="1"/>
    </xf>
    <xf numFmtId="165" fontId="0" fillId="0" borderId="18" xfId="4" applyFont="1" applyBorder="1" applyAlignment="1">
      <alignment shrinkToFit="1"/>
    </xf>
    <xf numFmtId="0" fontId="8" fillId="10" borderId="0" xfId="0" applyFont="1" applyFill="1" applyBorder="1" applyAlignment="1">
      <alignment horizontal="center"/>
    </xf>
    <xf numFmtId="165" fontId="33" fillId="10" borderId="0" xfId="4" applyFont="1" applyFill="1" applyBorder="1" applyAlignment="1">
      <alignment shrinkToFit="1"/>
    </xf>
    <xf numFmtId="0" fontId="8" fillId="0" borderId="26" xfId="0" applyFont="1" applyBorder="1" applyAlignment="1">
      <alignment shrinkToFit="1"/>
    </xf>
    <xf numFmtId="165" fontId="0" fillId="0" borderId="26" xfId="4" applyFont="1" applyBorder="1" applyAlignment="1">
      <alignment shrinkToFit="1"/>
    </xf>
    <xf numFmtId="0" fontId="0" fillId="0" borderId="26" xfId="0" applyBorder="1" applyAlignment="1">
      <alignment shrinkToFit="1"/>
    </xf>
    <xf numFmtId="165" fontId="0" fillId="0" borderId="27" xfId="4" applyFont="1" applyBorder="1" applyAlignment="1">
      <alignment shrinkToFit="1"/>
    </xf>
    <xf numFmtId="169" fontId="8" fillId="0" borderId="26" xfId="0" applyNumberFormat="1" applyFont="1" applyBorder="1" applyAlignment="1">
      <alignment horizontal="center"/>
    </xf>
    <xf numFmtId="169" fontId="0" fillId="0" borderId="26" xfId="0" applyNumberFormat="1" applyBorder="1"/>
    <xf numFmtId="169" fontId="8" fillId="13" borderId="28" xfId="0" applyNumberFormat="1" applyFont="1" applyFill="1" applyBorder="1"/>
    <xf numFmtId="165" fontId="0" fillId="0" borderId="27" xfId="4" applyFont="1" applyBorder="1" applyAlignment="1">
      <alignment horizontal="center" shrinkToFit="1"/>
    </xf>
    <xf numFmtId="165" fontId="0" fillId="13" borderId="28" xfId="0" applyNumberFormat="1" applyFill="1" applyBorder="1" applyAlignment="1">
      <alignment shrinkToFit="1"/>
    </xf>
    <xf numFmtId="165" fontId="0" fillId="0" borderId="6" xfId="4" applyFont="1" applyBorder="1" applyAlignment="1">
      <alignment shrinkToFit="1"/>
    </xf>
    <xf numFmtId="165" fontId="0" fillId="0" borderId="29" xfId="4" applyFont="1" applyBorder="1" applyAlignment="1">
      <alignment shrinkToFit="1"/>
    </xf>
    <xf numFmtId="165" fontId="33" fillId="10" borderId="0" xfId="4" applyFont="1" applyFill="1" applyBorder="1" applyAlignment="1">
      <alignment shrinkToFit="1"/>
    </xf>
    <xf numFmtId="0" fontId="8" fillId="10" borderId="0" xfId="0" applyFont="1" applyFill="1" applyBorder="1" applyAlignment="1">
      <alignment shrinkToFit="1"/>
    </xf>
    <xf numFmtId="165" fontId="0" fillId="10" borderId="0" xfId="0" applyNumberFormat="1" applyFill="1" applyBorder="1" applyAlignment="1">
      <alignment shrinkToFit="1"/>
    </xf>
    <xf numFmtId="0" fontId="0" fillId="10" borderId="0" xfId="0" applyFill="1" applyBorder="1" applyAlignment="1">
      <alignment horizontal="center"/>
    </xf>
    <xf numFmtId="0" fontId="0" fillId="10" borderId="0" xfId="0" applyFill="1" applyAlignment="1">
      <alignment horizontal="center"/>
    </xf>
    <xf numFmtId="169" fontId="0" fillId="10" borderId="0" xfId="0" applyNumberFormat="1" applyFill="1"/>
    <xf numFmtId="0" fontId="0" fillId="10" borderId="0" xfId="0" applyFill="1" applyBorder="1"/>
    <xf numFmtId="0" fontId="7" fillId="13" borderId="30" xfId="0" applyFont="1" applyFill="1" applyBorder="1" applyAlignment="1">
      <alignment horizontal="center"/>
    </xf>
    <xf numFmtId="0" fontId="7" fillId="13" borderId="31" xfId="0" applyFont="1" applyFill="1" applyBorder="1" applyAlignment="1">
      <alignment horizontal="center"/>
    </xf>
    <xf numFmtId="0" fontId="7" fillId="13" borderId="32" xfId="0" applyFont="1" applyFill="1" applyBorder="1" applyAlignment="1">
      <alignment horizontal="center"/>
    </xf>
    <xf numFmtId="0" fontId="7" fillId="13" borderId="33" xfId="0" applyFont="1" applyFill="1" applyBorder="1" applyAlignment="1">
      <alignment horizontal="center"/>
    </xf>
    <xf numFmtId="0" fontId="7" fillId="13" borderId="25" xfId="0" applyFont="1" applyFill="1" applyBorder="1" applyAlignment="1">
      <alignment horizontal="center"/>
    </xf>
    <xf numFmtId="0" fontId="7" fillId="13" borderId="34" xfId="0" applyFont="1" applyFill="1" applyBorder="1" applyAlignment="1">
      <alignment horizontal="center"/>
    </xf>
    <xf numFmtId="0" fontId="7" fillId="13" borderId="35" xfId="0" applyFont="1" applyFill="1" applyBorder="1" applyAlignment="1">
      <alignment horizontal="center"/>
    </xf>
    <xf numFmtId="0" fontId="7" fillId="13" borderId="36" xfId="0" applyFont="1" applyFill="1" applyBorder="1" applyAlignment="1">
      <alignment horizontal="center"/>
    </xf>
    <xf numFmtId="0" fontId="7" fillId="10" borderId="0" xfId="0" applyFont="1" applyFill="1" applyBorder="1" applyAlignment="1">
      <alignment horizontal="center"/>
    </xf>
    <xf numFmtId="0" fontId="8" fillId="13" borderId="28" xfId="0" applyFont="1" applyFill="1" applyBorder="1"/>
    <xf numFmtId="0" fontId="7" fillId="0" borderId="28" xfId="0" applyFont="1" applyBorder="1" applyAlignment="1">
      <alignment horizontal="center"/>
    </xf>
    <xf numFmtId="165" fontId="33" fillId="13" borderId="28" xfId="4" applyFont="1" applyFill="1" applyBorder="1" applyAlignment="1">
      <alignment shrinkToFit="1"/>
    </xf>
    <xf numFmtId="165" fontId="33" fillId="13" borderId="37" xfId="4" applyFont="1" applyFill="1" applyBorder="1" applyAlignment="1">
      <alignment shrinkToFit="1"/>
    </xf>
    <xf numFmtId="165" fontId="7" fillId="0" borderId="28" xfId="4" applyFont="1" applyBorder="1" applyAlignment="1">
      <alignment shrinkToFit="1"/>
    </xf>
    <xf numFmtId="165" fontId="0" fillId="0" borderId="0" xfId="4" applyFont="1" applyAlignment="1">
      <alignment shrinkToFit="1"/>
    </xf>
    <xf numFmtId="165" fontId="7" fillId="0" borderId="38" xfId="4" applyFont="1" applyBorder="1" applyAlignment="1">
      <alignment shrinkToFit="1"/>
    </xf>
    <xf numFmtId="165" fontId="7" fillId="0" borderId="39" xfId="4" applyFont="1" applyBorder="1" applyAlignment="1">
      <alignment shrinkToFit="1"/>
    </xf>
    <xf numFmtId="165" fontId="7" fillId="0" borderId="40" xfId="4" applyFont="1" applyBorder="1" applyAlignment="1">
      <alignment shrinkToFit="1"/>
    </xf>
    <xf numFmtId="0" fontId="6" fillId="0" borderId="0" xfId="0" applyFont="1" applyBorder="1" applyAlignment="1">
      <alignment horizontal="center" vertical="center" shrinkToFit="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0" fontId="19" fillId="5" borderId="0" xfId="0" applyFont="1" applyFill="1" applyBorder="1" applyAlignment="1">
      <alignment horizontal="center" vertical="center"/>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167" fontId="29" fillId="3" borderId="17" xfId="0" applyNumberFormat="1" applyFont="1" applyFill="1" applyBorder="1" applyAlignment="1">
      <alignment horizontal="center"/>
    </xf>
    <xf numFmtId="0" fontId="12" fillId="6" borderId="22" xfId="0" applyFont="1" applyFill="1" applyBorder="1" applyAlignment="1" applyProtection="1">
      <alignment horizontal="center" vertical="center"/>
      <protection locked="0"/>
    </xf>
    <xf numFmtId="0" fontId="7" fillId="2" borderId="0" xfId="0" applyFont="1" applyFill="1" applyBorder="1" applyAlignment="1">
      <alignment horizontal="left" vertical="center"/>
    </xf>
    <xf numFmtId="164" fontId="14" fillId="2" borderId="16" xfId="2" applyNumberFormat="1" applyFont="1" applyFill="1" applyBorder="1" applyAlignment="1">
      <alignment horizontal="left" shrinkToFit="1"/>
    </xf>
    <xf numFmtId="164" fontId="12" fillId="6" borderId="23" xfId="2" applyNumberFormat="1" applyFont="1" applyFill="1" applyBorder="1" applyAlignment="1" applyProtection="1">
      <alignment horizontal="center" shrinkToFit="1"/>
      <protection locked="0"/>
    </xf>
    <xf numFmtId="166" fontId="12" fillId="6" borderId="1" xfId="2" applyNumberFormat="1" applyFont="1" applyFill="1" applyBorder="1" applyAlignment="1" applyProtection="1">
      <alignment horizontal="center" shrinkToFit="1"/>
      <protection locked="0"/>
    </xf>
    <xf numFmtId="164" fontId="12" fillId="6" borderId="1" xfId="2" applyNumberFormat="1" applyFont="1" applyFill="1" applyBorder="1" applyAlignment="1" applyProtection="1">
      <alignment horizontal="center" shrinkToFit="1"/>
      <protection locked="0"/>
    </xf>
    <xf numFmtId="0" fontId="29" fillId="3" borderId="0" xfId="0" applyFont="1" applyFill="1" applyBorder="1" applyAlignment="1" applyProtection="1">
      <alignment shrinkToFit="1"/>
      <protection hidden="1"/>
    </xf>
    <xf numFmtId="164" fontId="29" fillId="3" borderId="0" xfId="2" applyFont="1" applyFill="1" applyBorder="1" applyAlignment="1" applyProtection="1">
      <alignment horizontal="center"/>
      <protection hidden="1"/>
    </xf>
    <xf numFmtId="164" fontId="46" fillId="16" borderId="14" xfId="0" applyNumberFormat="1" applyFont="1" applyFill="1" applyBorder="1" applyAlignment="1">
      <alignment shrinkToFit="1"/>
    </xf>
    <xf numFmtId="164" fontId="14" fillId="16" borderId="14" xfId="0" applyNumberFormat="1" applyFont="1" applyFill="1" applyBorder="1" applyAlignment="1">
      <alignment shrinkToFit="1"/>
    </xf>
    <xf numFmtId="164" fontId="14" fillId="16" borderId="14" xfId="2" applyFont="1" applyFill="1" applyBorder="1" applyAlignment="1">
      <alignment shrinkToFit="1"/>
    </xf>
    <xf numFmtId="164" fontId="14" fillId="16" borderId="18" xfId="2" applyFont="1" applyFill="1" applyBorder="1" applyAlignment="1">
      <alignment horizontal="left" shrinkToFit="1"/>
    </xf>
    <xf numFmtId="164" fontId="14" fillId="16" borderId="13" xfId="2" applyNumberFormat="1" applyFont="1" applyFill="1" applyBorder="1" applyAlignment="1">
      <alignment horizontal="left" shrinkToFit="1"/>
    </xf>
    <xf numFmtId="164" fontId="14" fillId="16" borderId="22" xfId="2" applyNumberFormat="1" applyFont="1" applyFill="1" applyBorder="1" applyAlignment="1">
      <alignment horizontal="left" shrinkToFit="1"/>
    </xf>
    <xf numFmtId="164" fontId="14" fillId="16" borderId="14" xfId="2" applyNumberFormat="1" applyFont="1" applyFill="1" applyBorder="1" applyAlignment="1">
      <alignment horizontal="left" shrinkToFit="1"/>
    </xf>
    <xf numFmtId="164" fontId="14" fillId="16" borderId="16" xfId="2" applyNumberFormat="1" applyFont="1" applyFill="1" applyBorder="1" applyAlignment="1">
      <alignment horizontal="left" shrinkToFit="1"/>
    </xf>
    <xf numFmtId="10" fontId="29" fillId="16" borderId="13" xfId="0" applyNumberFormat="1" applyFont="1" applyFill="1" applyBorder="1" applyAlignment="1">
      <alignment horizontal="center" shrinkToFit="1"/>
    </xf>
    <xf numFmtId="10" fontId="14" fillId="16" borderId="14" xfId="2" applyNumberFormat="1" applyFont="1" applyFill="1" applyBorder="1" applyAlignment="1" applyProtection="1">
      <alignment horizontal="center" shrinkToFit="1"/>
      <protection hidden="1"/>
    </xf>
    <xf numFmtId="10" fontId="14" fillId="16" borderId="23" xfId="2" applyNumberFormat="1" applyFont="1" applyFill="1" applyBorder="1" applyAlignment="1" applyProtection="1">
      <alignment horizontal="center" shrinkToFit="1"/>
      <protection hidden="1"/>
    </xf>
    <xf numFmtId="166" fontId="14" fillId="16" borderId="20" xfId="2" applyNumberFormat="1" applyFont="1" applyFill="1" applyBorder="1" applyAlignment="1">
      <alignment horizontal="center" shrinkToFit="1"/>
    </xf>
    <xf numFmtId="166" fontId="14" fillId="16" borderId="14" xfId="2" applyNumberFormat="1" applyFont="1" applyFill="1" applyBorder="1" applyAlignment="1">
      <alignment horizontal="center" shrinkToFit="1"/>
    </xf>
    <xf numFmtId="166" fontId="14" fillId="16" borderId="23" xfId="2" applyNumberFormat="1" applyFont="1" applyFill="1" applyBorder="1" applyAlignment="1">
      <alignment horizontal="center" shrinkToFit="1"/>
    </xf>
    <xf numFmtId="164" fontId="14" fillId="16" borderId="13" xfId="2" applyFont="1" applyFill="1" applyBorder="1" applyAlignment="1">
      <alignment shrinkToFit="1"/>
    </xf>
    <xf numFmtId="0" fontId="48" fillId="0" borderId="13" xfId="0" applyFont="1" applyBorder="1" applyAlignment="1">
      <alignment horizontal="center"/>
    </xf>
    <xf numFmtId="0" fontId="48" fillId="0" borderId="16" xfId="0" applyFont="1" applyBorder="1" applyAlignment="1">
      <alignment horizontal="center"/>
    </xf>
    <xf numFmtId="0" fontId="48" fillId="0" borderId="12" xfId="0" applyFont="1" applyBorder="1" applyAlignment="1">
      <alignment horizontal="center"/>
    </xf>
    <xf numFmtId="0" fontId="48" fillId="0" borderId="24" xfId="0" applyFont="1" applyBorder="1" applyAlignment="1">
      <alignment horizontal="center"/>
    </xf>
    <xf numFmtId="0" fontId="48" fillId="0" borderId="20" xfId="0" applyFont="1" applyBorder="1" applyAlignment="1">
      <alignment horizontal="center"/>
    </xf>
    <xf numFmtId="0" fontId="48" fillId="0" borderId="17" xfId="0" applyFont="1" applyBorder="1" applyAlignment="1">
      <alignment horizontal="center"/>
    </xf>
    <xf numFmtId="0" fontId="48" fillId="0" borderId="21" xfId="0" applyFont="1" applyBorder="1" applyAlignment="1">
      <alignment horizontal="center"/>
    </xf>
    <xf numFmtId="0" fontId="0" fillId="0" borderId="0" xfId="0" applyAlignment="1">
      <alignment horizontal="left" wrapText="1"/>
    </xf>
    <xf numFmtId="0" fontId="0" fillId="0" borderId="0" xfId="0" applyNumberFormat="1" applyAlignment="1">
      <alignment horizontal="justify" vertical="justify" wrapText="1"/>
    </xf>
    <xf numFmtId="0" fontId="48" fillId="0" borderId="0" xfId="0" applyFont="1" applyAlignment="1">
      <alignment horizontal="center"/>
    </xf>
    <xf numFmtId="0" fontId="0" fillId="0" borderId="0" xfId="0" applyAlignment="1">
      <alignment horizontal="justify" vertical="justify" wrapText="1"/>
    </xf>
    <xf numFmtId="0" fontId="0" fillId="0" borderId="0" xfId="0" applyNumberFormat="1" applyAlignment="1">
      <alignment horizontal="left" vertical="justify" wrapText="1"/>
    </xf>
    <xf numFmtId="0" fontId="0" fillId="0" borderId="0" xfId="0" applyNumberFormat="1" applyAlignment="1">
      <alignment horizontal="justify" vertical="justify"/>
    </xf>
    <xf numFmtId="0" fontId="20" fillId="5" borderId="0" xfId="3" applyFont="1" applyFill="1" applyAlignment="1">
      <alignment horizontal="center" wrapText="1"/>
    </xf>
    <xf numFmtId="0" fontId="19" fillId="5" borderId="0" xfId="0" applyFont="1" applyFill="1" applyBorder="1" applyAlignment="1">
      <alignment horizontal="center" vertical="center"/>
    </xf>
    <xf numFmtId="0" fontId="49" fillId="5" borderId="0" xfId="0" applyFont="1" applyFill="1" applyAlignment="1">
      <alignment horizontal="left" vertical="center" wrapText="1" shrinkToFit="1"/>
    </xf>
    <xf numFmtId="0" fontId="22" fillId="5" borderId="0" xfId="0" applyFont="1" applyFill="1" applyAlignment="1">
      <alignment horizontal="left" vertical="justify" wrapText="1" shrinkToFit="1"/>
    </xf>
    <xf numFmtId="0" fontId="25" fillId="5" borderId="0" xfId="0" applyFont="1" applyFill="1" applyAlignment="1">
      <alignment horizontal="left" vertical="justify" wrapText="1" shrinkToFit="1"/>
    </xf>
    <xf numFmtId="0" fontId="6" fillId="4" borderId="14"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15" xfId="0" applyFont="1" applyFill="1" applyBorder="1" applyAlignment="1" applyProtection="1">
      <alignment horizontal="center" vertical="center" wrapText="1"/>
      <protection hidden="1"/>
    </xf>
    <xf numFmtId="0" fontId="15" fillId="3" borderId="14" xfId="0" applyFont="1" applyFill="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5" fillId="3" borderId="15"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justify" vertical="center" wrapText="1"/>
      <protection hidden="1"/>
    </xf>
    <xf numFmtId="0" fontId="16" fillId="5" borderId="0" xfId="0" applyFont="1" applyFill="1" applyBorder="1" applyAlignment="1">
      <alignment horizontal="justify" vertical="center" wrapText="1"/>
    </xf>
    <xf numFmtId="0" fontId="20" fillId="5" borderId="0" xfId="0" applyFont="1" applyFill="1" applyBorder="1" applyAlignment="1">
      <alignment horizontal="left" vertical="center"/>
    </xf>
    <xf numFmtId="0" fontId="16" fillId="5" borderId="0" xfId="0" applyFont="1" applyFill="1" applyBorder="1" applyAlignment="1" applyProtection="1">
      <alignment horizontal="left" wrapText="1"/>
      <protection hidden="1"/>
    </xf>
    <xf numFmtId="0" fontId="16" fillId="5" borderId="0" xfId="0" applyFont="1" applyFill="1" applyBorder="1" applyAlignment="1">
      <alignment horizontal="justify" wrapText="1"/>
    </xf>
    <xf numFmtId="0" fontId="9" fillId="5" borderId="0" xfId="0" applyFont="1" applyFill="1" applyAlignment="1">
      <alignment horizontal="left" vertical="justify" wrapText="1" shrinkToFit="1"/>
    </xf>
    <xf numFmtId="0" fontId="17" fillId="5" borderId="0" xfId="0" applyFont="1" applyFill="1" applyAlignment="1">
      <alignment horizontal="left" vertical="center" wrapText="1" shrinkToFit="1"/>
    </xf>
    <xf numFmtId="0" fontId="49" fillId="5" borderId="0" xfId="0" applyFont="1" applyFill="1" applyAlignment="1">
      <alignment horizontal="left" vertical="justify" wrapText="1" shrinkToFit="1"/>
    </xf>
    <xf numFmtId="0" fontId="17" fillId="5" borderId="0" xfId="0" applyFont="1" applyFill="1" applyAlignment="1">
      <alignment horizontal="left" vertical="justify" wrapText="1" shrinkToFit="1"/>
    </xf>
    <xf numFmtId="0" fontId="29" fillId="3" borderId="14" xfId="0" applyFont="1" applyFill="1" applyBorder="1" applyAlignment="1">
      <alignment horizontal="center" shrinkToFit="1"/>
    </xf>
    <xf numFmtId="0" fontId="29" fillId="3" borderId="1" xfId="0" applyFont="1" applyFill="1" applyBorder="1" applyAlignment="1">
      <alignment horizontal="center" shrinkToFit="1"/>
    </xf>
    <xf numFmtId="164" fontId="14" fillId="2" borderId="14" xfId="2" applyNumberFormat="1" applyFont="1" applyFill="1" applyBorder="1" applyAlignment="1" applyProtection="1">
      <alignment horizontal="center" shrinkToFit="1"/>
      <protection hidden="1"/>
    </xf>
    <xf numFmtId="164" fontId="14" fillId="2" borderId="1" xfId="2" applyNumberFormat="1" applyFont="1" applyFill="1" applyBorder="1" applyAlignment="1" applyProtection="1">
      <alignment horizontal="center" shrinkToFit="1"/>
      <protection hidden="1"/>
    </xf>
    <xf numFmtId="164" fontId="14" fillId="2" borderId="15" xfId="2" applyNumberFormat="1" applyFont="1" applyFill="1" applyBorder="1" applyAlignment="1" applyProtection="1">
      <alignment horizontal="center" shrinkToFit="1"/>
      <protection hidden="1"/>
    </xf>
    <xf numFmtId="165" fontId="12" fillId="11" borderId="13" xfId="5" applyFont="1" applyFill="1" applyBorder="1" applyAlignment="1" applyProtection="1">
      <alignment horizontal="center" shrinkToFit="1"/>
      <protection hidden="1"/>
    </xf>
    <xf numFmtId="167" fontId="29" fillId="12" borderId="14" xfId="0" applyNumberFormat="1" applyFont="1" applyFill="1" applyBorder="1" applyAlignment="1" applyProtection="1">
      <alignment horizontal="center"/>
      <protection hidden="1"/>
    </xf>
    <xf numFmtId="167" fontId="29" fillId="12" borderId="1" xfId="0" applyNumberFormat="1" applyFont="1" applyFill="1" applyBorder="1" applyAlignment="1" applyProtection="1">
      <alignment horizontal="center"/>
      <protection hidden="1"/>
    </xf>
    <xf numFmtId="167" fontId="29" fillId="12" borderId="15" xfId="0" applyNumberFormat="1" applyFont="1" applyFill="1" applyBorder="1" applyAlignment="1" applyProtection="1">
      <alignment horizontal="center"/>
      <protection hidden="1"/>
    </xf>
    <xf numFmtId="43" fontId="29" fillId="3" borderId="45" xfId="0" applyNumberFormat="1" applyFont="1" applyFill="1" applyBorder="1" applyAlignment="1">
      <alignment horizontal="center" shrinkToFit="1"/>
    </xf>
    <xf numFmtId="0" fontId="29" fillId="3" borderId="46" xfId="0" applyFont="1" applyFill="1" applyBorder="1" applyAlignment="1">
      <alignment horizontal="center" shrinkToFit="1"/>
    </xf>
    <xf numFmtId="164" fontId="29" fillId="3" borderId="11" xfId="0" applyNumberFormat="1" applyFont="1" applyFill="1" applyBorder="1" applyAlignment="1">
      <alignment horizontal="center"/>
    </xf>
    <xf numFmtId="0" fontId="29" fillId="3" borderId="45" xfId="0" applyFont="1" applyFill="1" applyBorder="1" applyAlignment="1">
      <alignment horizontal="center"/>
    </xf>
    <xf numFmtId="0" fontId="29" fillId="3" borderId="46" xfId="0" applyFont="1" applyFill="1" applyBorder="1" applyAlignment="1">
      <alignment horizontal="center"/>
    </xf>
    <xf numFmtId="0" fontId="0" fillId="8" borderId="16"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24"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21" xfId="0" applyFill="1" applyBorder="1" applyAlignment="1">
      <alignment horizontal="center" vertical="center" wrapText="1"/>
    </xf>
    <xf numFmtId="0" fontId="29" fillId="3" borderId="15" xfId="0" applyFont="1" applyFill="1" applyBorder="1" applyAlignment="1">
      <alignment horizontal="center" shrinkToFit="1"/>
    </xf>
    <xf numFmtId="164" fontId="46" fillId="3" borderId="14" xfId="2" applyFont="1" applyFill="1" applyBorder="1" applyAlignment="1" applyProtection="1">
      <alignment horizontal="center"/>
      <protection hidden="1"/>
    </xf>
    <xf numFmtId="164" fontId="46" fillId="3" borderId="15" xfId="2" applyFont="1" applyFill="1" applyBorder="1" applyAlignment="1" applyProtection="1">
      <alignment horizontal="center"/>
      <protection hidden="1"/>
    </xf>
    <xf numFmtId="164" fontId="12" fillId="9" borderId="14" xfId="0" applyNumberFormat="1" applyFont="1" applyFill="1" applyBorder="1" applyAlignment="1" applyProtection="1">
      <alignment horizontal="center"/>
      <protection hidden="1"/>
    </xf>
    <xf numFmtId="164" fontId="12" fillId="9" borderId="1" xfId="0" applyNumberFormat="1" applyFont="1" applyFill="1" applyBorder="1" applyAlignment="1" applyProtection="1">
      <alignment horizontal="center"/>
      <protection hidden="1"/>
    </xf>
    <xf numFmtId="164" fontId="12" fillId="9" borderId="15" xfId="0" applyNumberFormat="1" applyFont="1" applyFill="1" applyBorder="1" applyAlignment="1" applyProtection="1">
      <alignment horizontal="center"/>
      <protection hidden="1"/>
    </xf>
    <xf numFmtId="0" fontId="46" fillId="2" borderId="12" xfId="0" applyFont="1" applyFill="1" applyBorder="1" applyAlignment="1">
      <alignment horizontal="center" shrinkToFit="1"/>
    </xf>
    <xf numFmtId="164" fontId="29" fillId="3" borderId="14" xfId="2" applyFont="1" applyFill="1" applyBorder="1" applyAlignment="1" applyProtection="1">
      <alignment horizontal="center"/>
      <protection hidden="1"/>
    </xf>
    <xf numFmtId="164" fontId="29" fillId="3" borderId="15" xfId="2" applyFont="1" applyFill="1" applyBorder="1" applyAlignment="1" applyProtection="1">
      <alignment horizontal="center"/>
      <protection hidden="1"/>
    </xf>
    <xf numFmtId="164" fontId="29" fillId="3" borderId="14" xfId="0" applyNumberFormat="1" applyFont="1" applyFill="1" applyBorder="1" applyAlignment="1" applyProtection="1">
      <alignment horizontal="center"/>
      <protection hidden="1"/>
    </xf>
    <xf numFmtId="0" fontId="29" fillId="3" borderId="1" xfId="0" applyFont="1" applyFill="1" applyBorder="1" applyAlignment="1" applyProtection="1">
      <alignment horizontal="center"/>
      <protection hidden="1"/>
    </xf>
    <xf numFmtId="0" fontId="29" fillId="3" borderId="15" xfId="0" applyFont="1" applyFill="1" applyBorder="1" applyAlignment="1" applyProtection="1">
      <alignment horizontal="center"/>
      <protection hidden="1"/>
    </xf>
    <xf numFmtId="0" fontId="29" fillId="3" borderId="14" xfId="0" applyFont="1" applyFill="1" applyBorder="1" applyAlignment="1">
      <alignment horizontal="center" vertical="center" shrinkToFit="1"/>
    </xf>
    <xf numFmtId="0" fontId="29" fillId="3" borderId="1" xfId="0" applyFont="1" applyFill="1" applyBorder="1" applyAlignment="1">
      <alignment horizontal="center" vertical="center" shrinkToFit="1"/>
    </xf>
    <xf numFmtId="167" fontId="29" fillId="12" borderId="13" xfId="0" applyNumberFormat="1" applyFont="1" applyFill="1" applyBorder="1" applyAlignment="1" applyProtection="1">
      <alignment horizontal="center"/>
      <protection hidden="1"/>
    </xf>
    <xf numFmtId="0" fontId="29" fillId="3" borderId="16" xfId="0" applyFont="1" applyFill="1" applyBorder="1" applyAlignment="1" applyProtection="1">
      <alignment horizontal="center" vertical="center" shrinkToFit="1"/>
      <protection hidden="1"/>
    </xf>
    <xf numFmtId="0" fontId="29" fillId="3" borderId="12" xfId="0" applyFont="1" applyFill="1" applyBorder="1" applyAlignment="1" applyProtection="1">
      <alignment horizontal="center" vertical="center" shrinkToFit="1"/>
      <protection hidden="1"/>
    </xf>
    <xf numFmtId="0" fontId="29" fillId="3" borderId="24" xfId="0" applyFont="1" applyFill="1" applyBorder="1" applyAlignment="1" applyProtection="1">
      <alignment horizontal="center" vertical="center" shrinkToFit="1"/>
      <protection hidden="1"/>
    </xf>
    <xf numFmtId="0" fontId="29" fillId="3" borderId="23"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41"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29" fillId="3" borderId="17" xfId="0" applyFont="1" applyFill="1" applyBorder="1" applyAlignment="1" applyProtection="1">
      <alignment horizontal="center" vertical="center" shrinkToFit="1"/>
      <protection hidden="1"/>
    </xf>
    <xf numFmtId="0" fontId="29" fillId="3" borderId="21" xfId="0" applyFont="1" applyFill="1" applyBorder="1" applyAlignment="1" applyProtection="1">
      <alignment horizontal="center" vertical="center" shrinkToFit="1"/>
      <protection hidden="1"/>
    </xf>
    <xf numFmtId="164" fontId="14" fillId="2" borderId="14" xfId="2" applyFont="1" applyFill="1" applyBorder="1" applyAlignment="1" applyProtection="1">
      <alignment horizontal="center" shrinkToFit="1"/>
      <protection hidden="1"/>
    </xf>
    <xf numFmtId="164" fontId="14" fillId="2" borderId="1" xfId="2" applyFont="1" applyFill="1" applyBorder="1" applyAlignment="1" applyProtection="1">
      <alignment horizontal="center" shrinkToFit="1"/>
      <protection hidden="1"/>
    </xf>
    <xf numFmtId="164" fontId="14" fillId="2" borderId="15" xfId="2" applyFont="1" applyFill="1" applyBorder="1" applyAlignment="1" applyProtection="1">
      <alignment horizontal="center" shrinkToFit="1"/>
      <protection hidden="1"/>
    </xf>
    <xf numFmtId="0" fontId="29" fillId="11" borderId="22" xfId="0" applyFont="1" applyFill="1" applyBorder="1" applyAlignment="1" applyProtection="1">
      <alignment horizontal="center" vertical="center"/>
      <protection hidden="1"/>
    </xf>
    <xf numFmtId="0" fontId="29" fillId="11" borderId="18" xfId="0" applyFont="1" applyFill="1" applyBorder="1" applyAlignment="1" applyProtection="1">
      <alignment horizontal="center" vertical="center"/>
      <protection hidden="1"/>
    </xf>
    <xf numFmtId="0" fontId="29" fillId="11" borderId="19" xfId="0" applyFont="1" applyFill="1" applyBorder="1" applyAlignment="1" applyProtection="1">
      <alignment horizontal="center" vertical="center"/>
      <protection hidden="1"/>
    </xf>
    <xf numFmtId="0" fontId="29" fillId="2" borderId="22"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164" fontId="12" fillId="9" borderId="13" xfId="0" applyNumberFormat="1" applyFont="1" applyFill="1" applyBorder="1" applyAlignment="1" applyProtection="1">
      <alignment horizontal="center"/>
      <protection hidden="1"/>
    </xf>
    <xf numFmtId="0" fontId="12" fillId="9" borderId="13" xfId="0" applyFont="1" applyFill="1" applyBorder="1" applyAlignment="1" applyProtection="1">
      <alignment horizontal="center"/>
      <protection hidden="1"/>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164" fontId="29" fillId="3" borderId="13" xfId="0" applyNumberFormat="1" applyFont="1" applyFill="1" applyBorder="1" applyAlignment="1" applyProtection="1">
      <alignment horizontal="center"/>
      <protection hidden="1"/>
    </xf>
    <xf numFmtId="0" fontId="29" fillId="3" borderId="13" xfId="0" applyFont="1" applyFill="1" applyBorder="1" applyAlignment="1" applyProtection="1">
      <alignment horizontal="center"/>
      <protection hidden="1"/>
    </xf>
    <xf numFmtId="164" fontId="29" fillId="3" borderId="16" xfId="0" applyNumberFormat="1"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0" fontId="29" fillId="3" borderId="24" xfId="0" applyFont="1" applyFill="1" applyBorder="1" applyAlignment="1" applyProtection="1">
      <alignment horizontal="center"/>
      <protection hidden="1"/>
    </xf>
    <xf numFmtId="164" fontId="29" fillId="3" borderId="12" xfId="0" applyNumberFormat="1" applyFont="1" applyFill="1" applyBorder="1" applyAlignment="1" applyProtection="1">
      <alignment horizontal="center"/>
      <protection hidden="1"/>
    </xf>
    <xf numFmtId="0" fontId="29" fillId="3" borderId="14" xfId="0" applyFont="1" applyFill="1" applyBorder="1" applyAlignment="1">
      <alignment horizontal="left" shrinkToFit="1"/>
    </xf>
    <xf numFmtId="0" fontId="29" fillId="3" borderId="1" xfId="0" applyFont="1" applyFill="1" applyBorder="1" applyAlignment="1">
      <alignment horizontal="left" shrinkToFit="1"/>
    </xf>
    <xf numFmtId="0" fontId="29" fillId="3" borderId="15" xfId="0" applyFont="1" applyFill="1" applyBorder="1" applyAlignment="1">
      <alignment horizontal="left" shrinkToFit="1"/>
    </xf>
    <xf numFmtId="0" fontId="12" fillId="9" borderId="1" xfId="0" applyFont="1" applyFill="1" applyBorder="1" applyAlignment="1" applyProtection="1">
      <alignment horizontal="center"/>
      <protection hidden="1"/>
    </xf>
    <xf numFmtId="0" fontId="12" fillId="9" borderId="15" xfId="0" applyFont="1" applyFill="1" applyBorder="1" applyAlignment="1" applyProtection="1">
      <alignment horizontal="center"/>
      <protection hidden="1"/>
    </xf>
    <xf numFmtId="0" fontId="14" fillId="2" borderId="14" xfId="0" applyFont="1" applyFill="1" applyBorder="1" applyAlignment="1">
      <alignment horizontal="left"/>
    </xf>
    <xf numFmtId="0" fontId="14" fillId="2" borderId="1" xfId="0" applyFont="1" applyFill="1" applyBorder="1" applyAlignment="1">
      <alignment horizontal="left"/>
    </xf>
    <xf numFmtId="0" fontId="14" fillId="2" borderId="15" xfId="0" applyFont="1" applyFill="1" applyBorder="1" applyAlignment="1">
      <alignment horizontal="left"/>
    </xf>
    <xf numFmtId="0" fontId="29" fillId="3" borderId="20" xfId="0" applyFont="1" applyFill="1" applyBorder="1" applyAlignment="1">
      <alignment horizontal="center"/>
    </xf>
    <xf numFmtId="0" fontId="29" fillId="3" borderId="21" xfId="0" applyFont="1" applyFill="1" applyBorder="1" applyAlignment="1">
      <alignment horizontal="center"/>
    </xf>
    <xf numFmtId="0" fontId="29" fillId="3" borderId="17" xfId="0" applyFont="1" applyFill="1" applyBorder="1" applyAlignment="1">
      <alignment horizontal="center"/>
    </xf>
    <xf numFmtId="0" fontId="29" fillId="3" borderId="42" xfId="0" applyFont="1" applyFill="1" applyBorder="1" applyAlignment="1" applyProtection="1">
      <alignment horizontal="center" vertical="center"/>
      <protection hidden="1"/>
    </xf>
    <xf numFmtId="0" fontId="29" fillId="3" borderId="13" xfId="0" applyFont="1" applyFill="1" applyBorder="1" applyAlignment="1" applyProtection="1">
      <alignment horizontal="center" vertical="center"/>
      <protection hidden="1"/>
    </xf>
    <xf numFmtId="0" fontId="29" fillId="3" borderId="43" xfId="0" applyFont="1" applyFill="1" applyBorder="1" applyAlignment="1" applyProtection="1">
      <alignment horizontal="center" vertical="center"/>
      <protection hidden="1"/>
    </xf>
    <xf numFmtId="0" fontId="29" fillId="3" borderId="44" xfId="0" applyFont="1" applyFill="1" applyBorder="1" applyAlignment="1" applyProtection="1">
      <alignment horizontal="center" vertical="center"/>
      <protection hidden="1"/>
    </xf>
    <xf numFmtId="0" fontId="29" fillId="3" borderId="23" xfId="0" applyFont="1" applyFill="1" applyBorder="1" applyAlignment="1" applyProtection="1">
      <alignment horizontal="center" vertical="center"/>
      <protection hidden="1"/>
    </xf>
    <xf numFmtId="0" fontId="29" fillId="3" borderId="41" xfId="0" applyFont="1" applyFill="1" applyBorder="1" applyAlignment="1" applyProtection="1">
      <alignment horizontal="center" vertical="center"/>
      <protection hidden="1"/>
    </xf>
    <xf numFmtId="0" fontId="29" fillId="3" borderId="20" xfId="0" applyFont="1" applyFill="1" applyBorder="1" applyAlignment="1" applyProtection="1">
      <alignment horizontal="center" vertical="center"/>
      <protection hidden="1"/>
    </xf>
    <xf numFmtId="0" fontId="29" fillId="3" borderId="21" xfId="0" applyFont="1" applyFill="1" applyBorder="1" applyAlignment="1" applyProtection="1">
      <alignment horizontal="center" vertical="center"/>
      <protection hidden="1"/>
    </xf>
    <xf numFmtId="0" fontId="29" fillId="3" borderId="43" xfId="0" applyFont="1" applyFill="1" applyBorder="1" applyAlignment="1" applyProtection="1">
      <alignment horizontal="center"/>
      <protection hidden="1"/>
    </xf>
    <xf numFmtId="0" fontId="29" fillId="3" borderId="3" xfId="0" applyFont="1" applyFill="1" applyBorder="1" applyAlignment="1" applyProtection="1">
      <alignment horizontal="center"/>
      <protection hidden="1"/>
    </xf>
    <xf numFmtId="0" fontId="29" fillId="3" borderId="44" xfId="0" applyFont="1" applyFill="1" applyBorder="1" applyAlignment="1" applyProtection="1">
      <alignment horizontal="center"/>
      <protection hidden="1"/>
    </xf>
    <xf numFmtId="0" fontId="12" fillId="3" borderId="23"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2" fillId="3" borderId="41" xfId="0" applyFont="1" applyFill="1" applyBorder="1" applyAlignment="1" applyProtection="1">
      <alignment horizontal="center"/>
      <protection hidden="1"/>
    </xf>
    <xf numFmtId="0" fontId="29" fillId="3" borderId="20" xfId="0" applyFont="1" applyFill="1" applyBorder="1" applyAlignment="1" applyProtection="1">
      <alignment horizontal="center"/>
      <protection hidden="1"/>
    </xf>
    <xf numFmtId="0" fontId="29" fillId="3" borderId="17" xfId="0" applyFont="1" applyFill="1" applyBorder="1" applyAlignment="1" applyProtection="1">
      <alignment horizontal="center"/>
      <protection hidden="1"/>
    </xf>
    <xf numFmtId="0" fontId="29" fillId="3" borderId="21" xfId="0" applyFont="1" applyFill="1" applyBorder="1" applyAlignment="1" applyProtection="1">
      <alignment horizontal="center"/>
      <protection hidden="1"/>
    </xf>
    <xf numFmtId="0" fontId="37" fillId="2" borderId="16" xfId="0" applyFont="1" applyFill="1" applyBorder="1" applyAlignment="1">
      <alignment horizontal="center" shrinkToFit="1"/>
    </xf>
    <xf numFmtId="0" fontId="37" fillId="2" borderId="12" xfId="0" applyFont="1" applyFill="1" applyBorder="1" applyAlignment="1">
      <alignment horizontal="center" shrinkToFit="1"/>
    </xf>
    <xf numFmtId="0" fontId="37" fillId="2" borderId="24" xfId="0" applyFont="1" applyFill="1" applyBorder="1" applyAlignment="1">
      <alignment horizontal="center" shrinkToFit="1"/>
    </xf>
    <xf numFmtId="0" fontId="6" fillId="3" borderId="16"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6" fillId="3" borderId="24" xfId="0" applyFont="1" applyFill="1" applyBorder="1" applyAlignment="1" applyProtection="1">
      <alignment horizontal="center" vertical="center"/>
      <protection hidden="1"/>
    </xf>
    <xf numFmtId="0" fontId="29" fillId="2" borderId="14" xfId="0" applyFont="1" applyFill="1" applyBorder="1" applyAlignment="1">
      <alignment horizontal="left"/>
    </xf>
    <xf numFmtId="0" fontId="29" fillId="2" borderId="1" xfId="0" applyFont="1" applyFill="1" applyBorder="1" applyAlignment="1">
      <alignment horizontal="left"/>
    </xf>
    <xf numFmtId="0" fontId="29" fillId="2" borderId="15" xfId="0" applyFont="1" applyFill="1" applyBorder="1" applyAlignment="1">
      <alignment horizontal="left"/>
    </xf>
    <xf numFmtId="167" fontId="36" fillId="11" borderId="14" xfId="0" applyNumberFormat="1" applyFont="1" applyFill="1" applyBorder="1" applyAlignment="1" applyProtection="1">
      <alignment horizontal="center" vertical="center"/>
      <protection hidden="1"/>
    </xf>
    <xf numFmtId="167" fontId="36" fillId="11" borderId="1" xfId="0" applyNumberFormat="1" applyFont="1" applyFill="1" applyBorder="1" applyAlignment="1" applyProtection="1">
      <alignment horizontal="center" vertical="center"/>
      <protection hidden="1"/>
    </xf>
    <xf numFmtId="167" fontId="36" fillId="11" borderId="15" xfId="0" applyNumberFormat="1" applyFont="1" applyFill="1" applyBorder="1" applyAlignment="1" applyProtection="1">
      <alignment horizontal="center" vertical="center"/>
      <protection hidden="1"/>
    </xf>
    <xf numFmtId="0" fontId="35" fillId="7" borderId="14" xfId="0" applyFont="1" applyFill="1" applyBorder="1" applyAlignment="1">
      <alignment horizontal="center" shrinkToFit="1"/>
    </xf>
    <xf numFmtId="0" fontId="35" fillId="7" borderId="15" xfId="0" applyFont="1" applyFill="1" applyBorder="1" applyAlignment="1">
      <alignment horizontal="center" shrinkToFit="1"/>
    </xf>
    <xf numFmtId="167" fontId="29" fillId="3" borderId="17" xfId="0" applyNumberFormat="1" applyFont="1" applyFill="1" applyBorder="1" applyAlignment="1">
      <alignment horizontal="center"/>
    </xf>
    <xf numFmtId="0" fontId="29" fillId="2" borderId="22" xfId="0" applyFont="1" applyFill="1" applyBorder="1" applyAlignment="1">
      <alignment horizontal="center" vertical="center" textRotation="90" wrapText="1"/>
    </xf>
    <xf numFmtId="0" fontId="29" fillId="2" borderId="18" xfId="0" applyFont="1" applyFill="1" applyBorder="1" applyAlignment="1">
      <alignment horizontal="center" vertical="center" textRotation="90" wrapText="1"/>
    </xf>
    <xf numFmtId="0" fontId="29" fillId="2" borderId="19" xfId="0" applyFont="1" applyFill="1" applyBorder="1" applyAlignment="1">
      <alignment horizontal="center" vertical="center" textRotation="90" wrapText="1"/>
    </xf>
    <xf numFmtId="0" fontId="14" fillId="3" borderId="14" xfId="0" applyFont="1" applyFill="1" applyBorder="1" applyAlignment="1">
      <alignment horizontal="center"/>
    </xf>
    <xf numFmtId="0" fontId="14" fillId="3" borderId="15" xfId="0" applyFont="1" applyFill="1" applyBorder="1" applyAlignment="1">
      <alignment horizontal="center"/>
    </xf>
    <xf numFmtId="4" fontId="14" fillId="3" borderId="13" xfId="0" applyNumberFormat="1" applyFont="1" applyFill="1" applyBorder="1" applyAlignment="1">
      <alignment horizontal="center"/>
    </xf>
    <xf numFmtId="0" fontId="14" fillId="2" borderId="14" xfId="0" applyFont="1" applyFill="1" applyBorder="1" applyAlignment="1">
      <alignment horizontal="left" shrinkToFit="1"/>
    </xf>
    <xf numFmtId="0" fontId="14" fillId="2" borderId="1" xfId="0" applyFont="1" applyFill="1" applyBorder="1" applyAlignment="1">
      <alignment horizontal="left" shrinkToFit="1"/>
    </xf>
    <xf numFmtId="0" fontId="29" fillId="3" borderId="14" xfId="0" applyFont="1" applyFill="1" applyBorder="1" applyAlignment="1" applyProtection="1">
      <alignment horizontal="center" shrinkToFit="1"/>
      <protection hidden="1"/>
    </xf>
    <xf numFmtId="0" fontId="29" fillId="3" borderId="15" xfId="0" applyFont="1" applyFill="1" applyBorder="1" applyAlignment="1" applyProtection="1">
      <alignment horizontal="center" shrinkToFit="1"/>
      <protection hidden="1"/>
    </xf>
    <xf numFmtId="9" fontId="12" fillId="6" borderId="14" xfId="0" applyNumberFormat="1" applyFont="1" applyFill="1" applyBorder="1" applyAlignment="1" applyProtection="1">
      <alignment horizontal="center"/>
      <protection locked="0"/>
    </xf>
    <xf numFmtId="9" fontId="12" fillId="6" borderId="15" xfId="0" applyNumberFormat="1" applyFont="1" applyFill="1" applyBorder="1" applyAlignment="1" applyProtection="1">
      <alignment horizontal="center"/>
      <protection locked="0"/>
    </xf>
    <xf numFmtId="0" fontId="12" fillId="3" borderId="14" xfId="0" applyFont="1" applyFill="1" applyBorder="1" applyAlignment="1">
      <alignment horizontal="center"/>
    </xf>
    <xf numFmtId="0" fontId="12" fillId="3" borderId="1" xfId="0" applyFont="1" applyFill="1" applyBorder="1" applyAlignment="1">
      <alignment horizontal="center"/>
    </xf>
    <xf numFmtId="0" fontId="12" fillId="3" borderId="17" xfId="0" applyFont="1" applyFill="1" applyBorder="1" applyAlignment="1">
      <alignment horizontal="center"/>
    </xf>
    <xf numFmtId="0" fontId="12" fillId="3" borderId="15" xfId="0" applyFont="1" applyFill="1" applyBorder="1" applyAlignment="1">
      <alignment horizontal="center"/>
    </xf>
    <xf numFmtId="164" fontId="14" fillId="16" borderId="17" xfId="2" applyNumberFormat="1" applyFont="1" applyFill="1" applyBorder="1" applyAlignment="1">
      <alignment horizontal="center" shrinkToFit="1"/>
    </xf>
    <xf numFmtId="164" fontId="14" fillId="16" borderId="21" xfId="2" applyNumberFormat="1" applyFont="1" applyFill="1" applyBorder="1" applyAlignment="1">
      <alignment horizontal="center" shrinkToFit="1"/>
    </xf>
    <xf numFmtId="165" fontId="12" fillId="16" borderId="22" xfId="5" applyFont="1" applyFill="1" applyBorder="1" applyAlignment="1" applyProtection="1">
      <alignment horizontal="center" shrinkToFit="1"/>
      <protection hidden="1"/>
    </xf>
    <xf numFmtId="165" fontId="12" fillId="16" borderId="19" xfId="5" applyFont="1" applyFill="1" applyBorder="1" applyAlignment="1" applyProtection="1">
      <alignment horizontal="center" shrinkToFit="1"/>
      <protection hidden="1"/>
    </xf>
    <xf numFmtId="0" fontId="29" fillId="3" borderId="1" xfId="0" applyFont="1" applyFill="1" applyBorder="1" applyAlignment="1" applyProtection="1">
      <alignment horizontal="center" shrinkToFit="1"/>
      <protection hidden="1"/>
    </xf>
    <xf numFmtId="165" fontId="12" fillId="11" borderId="22" xfId="5" applyFont="1" applyFill="1" applyBorder="1" applyAlignment="1" applyProtection="1">
      <alignment horizontal="center" shrinkToFit="1"/>
      <protection hidden="1"/>
    </xf>
    <xf numFmtId="165" fontId="12" fillId="11" borderId="19" xfId="5" applyFont="1" applyFill="1" applyBorder="1" applyAlignment="1" applyProtection="1">
      <alignment horizontal="center" shrinkToFit="1"/>
      <protection hidden="1"/>
    </xf>
    <xf numFmtId="164" fontId="29" fillId="9" borderId="14" xfId="2" applyNumberFormat="1" applyFont="1" applyFill="1" applyBorder="1" applyAlignment="1" applyProtection="1">
      <alignment horizontal="center" shrinkToFit="1"/>
      <protection hidden="1"/>
    </xf>
    <xf numFmtId="164" fontId="29" fillId="9" borderId="1" xfId="2" applyNumberFormat="1" applyFont="1" applyFill="1" applyBorder="1" applyAlignment="1" applyProtection="1">
      <alignment horizontal="center" shrinkToFit="1"/>
      <protection hidden="1"/>
    </xf>
    <xf numFmtId="164" fontId="29" fillId="9" borderId="15" xfId="2" applyNumberFormat="1" applyFont="1" applyFill="1" applyBorder="1" applyAlignment="1" applyProtection="1">
      <alignment horizontal="center" shrinkToFit="1"/>
      <protection hidden="1"/>
    </xf>
    <xf numFmtId="0" fontId="29" fillId="3" borderId="16" xfId="0" applyFont="1" applyFill="1" applyBorder="1" applyAlignment="1">
      <alignment horizontal="center" vertical="center" wrapText="1" shrinkToFit="1"/>
    </xf>
    <xf numFmtId="0" fontId="29" fillId="3" borderId="24" xfId="0" applyFont="1" applyFill="1" applyBorder="1" applyAlignment="1">
      <alignment horizontal="center" vertical="center" wrapText="1" shrinkToFit="1"/>
    </xf>
    <xf numFmtId="0" fontId="29" fillId="3" borderId="23" xfId="0" applyFont="1" applyFill="1" applyBorder="1" applyAlignment="1">
      <alignment horizontal="center" vertical="center" wrapText="1" shrinkToFit="1"/>
    </xf>
    <xf numFmtId="0" fontId="29" fillId="3" borderId="41" xfId="0" applyFont="1" applyFill="1" applyBorder="1" applyAlignment="1">
      <alignment horizontal="center" vertical="center" wrapText="1" shrinkToFit="1"/>
    </xf>
    <xf numFmtId="0" fontId="29" fillId="3" borderId="20" xfId="0" applyFont="1" applyFill="1" applyBorder="1" applyAlignment="1">
      <alignment horizontal="center" vertical="center" wrapText="1" shrinkToFit="1"/>
    </xf>
    <xf numFmtId="0" fontId="29" fillId="3" borderId="21" xfId="0" applyFont="1" applyFill="1" applyBorder="1" applyAlignment="1">
      <alignment horizontal="center" vertical="center" wrapText="1" shrinkToFit="1"/>
    </xf>
    <xf numFmtId="0" fontId="14" fillId="16" borderId="22" xfId="0" applyFont="1" applyFill="1" applyBorder="1" applyAlignment="1">
      <alignment horizontal="center"/>
    </xf>
    <xf numFmtId="0" fontId="14" fillId="16" borderId="18" xfId="0" applyFont="1" applyFill="1" applyBorder="1" applyAlignment="1">
      <alignment horizontal="center"/>
    </xf>
    <xf numFmtId="0" fontId="14" fillId="16" borderId="19" xfId="0" applyFont="1" applyFill="1" applyBorder="1" applyAlignment="1">
      <alignment horizontal="center"/>
    </xf>
    <xf numFmtId="0" fontId="46" fillId="11" borderId="22" xfId="0" applyFont="1" applyFill="1" applyBorder="1" applyAlignment="1" applyProtection="1">
      <alignment horizontal="center" vertical="center"/>
      <protection hidden="1"/>
    </xf>
    <xf numFmtId="0" fontId="46" fillId="11" borderId="18" xfId="0" applyFont="1" applyFill="1" applyBorder="1" applyAlignment="1" applyProtection="1">
      <alignment horizontal="center" vertical="center"/>
      <protection hidden="1"/>
    </xf>
    <xf numFmtId="164" fontId="14" fillId="16" borderId="1" xfId="2" applyNumberFormat="1" applyFont="1" applyFill="1" applyBorder="1" applyAlignment="1">
      <alignment horizontal="center" shrinkToFit="1"/>
    </xf>
    <xf numFmtId="164" fontId="14" fillId="16" borderId="15" xfId="2" applyNumberFormat="1" applyFont="1" applyFill="1" applyBorder="1" applyAlignment="1">
      <alignment horizontal="center" shrinkToFit="1"/>
    </xf>
    <xf numFmtId="0" fontId="29" fillId="3" borderId="15" xfId="0" applyFont="1" applyFill="1" applyBorder="1" applyAlignment="1">
      <alignment horizontal="center" vertical="center" shrinkToFit="1"/>
    </xf>
    <xf numFmtId="0" fontId="46" fillId="11" borderId="19" xfId="0" applyFont="1" applyFill="1" applyBorder="1" applyAlignment="1" applyProtection="1">
      <alignment horizontal="center" vertical="center"/>
      <protection hidden="1"/>
    </xf>
    <xf numFmtId="0" fontId="46" fillId="2" borderId="22" xfId="0" applyFont="1" applyFill="1" applyBorder="1" applyAlignment="1" applyProtection="1">
      <alignment horizontal="center" vertical="center"/>
      <protection hidden="1"/>
    </xf>
    <xf numFmtId="0" fontId="46" fillId="2" borderId="19" xfId="0" applyFont="1" applyFill="1" applyBorder="1" applyAlignment="1" applyProtection="1">
      <alignment horizontal="center" vertical="center"/>
      <protection hidden="1"/>
    </xf>
    <xf numFmtId="164" fontId="14" fillId="16" borderId="14" xfId="2" applyNumberFormat="1" applyFont="1" applyFill="1" applyBorder="1" applyAlignment="1">
      <alignment horizontal="center" shrinkToFit="1"/>
    </xf>
    <xf numFmtId="0" fontId="12" fillId="6" borderId="22" xfId="0" applyFont="1" applyFill="1" applyBorder="1" applyAlignment="1" applyProtection="1">
      <alignment horizontal="center" vertical="center"/>
      <protection locked="0"/>
    </xf>
    <xf numFmtId="0" fontId="12" fillId="6" borderId="19" xfId="0" applyFont="1" applyFill="1" applyBorder="1" applyAlignment="1" applyProtection="1">
      <alignment horizontal="center" vertical="center"/>
      <protection locked="0"/>
    </xf>
    <xf numFmtId="0" fontId="29" fillId="3" borderId="14" xfId="0" applyFont="1" applyFill="1" applyBorder="1" applyAlignment="1">
      <alignment horizontal="center"/>
    </xf>
    <xf numFmtId="0" fontId="29" fillId="3" borderId="1" xfId="0" applyFont="1" applyFill="1" applyBorder="1" applyAlignment="1">
      <alignment horizontal="center"/>
    </xf>
    <xf numFmtId="0" fontId="29" fillId="3" borderId="15" xfId="0" applyFont="1" applyFill="1" applyBorder="1" applyAlignment="1">
      <alignment horizontal="center"/>
    </xf>
    <xf numFmtId="0" fontId="29" fillId="3" borderId="14" xfId="0" applyFont="1" applyFill="1" applyBorder="1" applyAlignment="1" applyProtection="1">
      <alignment horizontal="left" shrinkToFit="1"/>
      <protection hidden="1"/>
    </xf>
    <xf numFmtId="0" fontId="29" fillId="3" borderId="1" xfId="0" applyFont="1" applyFill="1" applyBorder="1" applyAlignment="1" applyProtection="1">
      <alignment horizontal="left" shrinkToFit="1"/>
      <protection hidden="1"/>
    </xf>
    <xf numFmtId="0" fontId="29" fillId="3" borderId="15" xfId="0" applyFont="1" applyFill="1" applyBorder="1" applyAlignment="1" applyProtection="1">
      <alignment horizontal="left" shrinkToFit="1"/>
      <protection hidden="1"/>
    </xf>
    <xf numFmtId="0" fontId="14" fillId="11" borderId="16" xfId="0" applyFont="1" applyFill="1" applyBorder="1" applyAlignment="1">
      <alignment horizontal="left"/>
    </xf>
    <xf numFmtId="0" fontId="14" fillId="11" borderId="12" xfId="0" applyFont="1" applyFill="1" applyBorder="1" applyAlignment="1">
      <alignment horizontal="left"/>
    </xf>
    <xf numFmtId="0" fontId="14" fillId="11" borderId="24" xfId="0" applyFont="1" applyFill="1" applyBorder="1" applyAlignment="1">
      <alignment horizontal="left"/>
    </xf>
    <xf numFmtId="0" fontId="14" fillId="16" borderId="14" xfId="0" applyFont="1" applyFill="1" applyBorder="1" applyAlignment="1">
      <alignment horizontal="left" shrinkToFit="1"/>
    </xf>
    <xf numFmtId="0" fontId="14" fillId="16" borderId="1" xfId="0" applyFont="1" applyFill="1" applyBorder="1" applyAlignment="1">
      <alignment horizontal="left" shrinkToFit="1"/>
    </xf>
    <xf numFmtId="0" fontId="14" fillId="11" borderId="16" xfId="0" applyFont="1" applyFill="1" applyBorder="1" applyAlignment="1" applyProtection="1">
      <alignment horizontal="left" shrinkToFit="1"/>
      <protection hidden="1"/>
    </xf>
    <xf numFmtId="0" fontId="14" fillId="11" borderId="12" xfId="0" applyFont="1" applyFill="1" applyBorder="1" applyAlignment="1" applyProtection="1">
      <alignment horizontal="left" shrinkToFit="1"/>
      <protection hidden="1"/>
    </xf>
    <xf numFmtId="0" fontId="14" fillId="11" borderId="14" xfId="0" applyFont="1" applyFill="1" applyBorder="1" applyAlignment="1" applyProtection="1">
      <alignment horizontal="left" shrinkToFit="1"/>
      <protection hidden="1"/>
    </xf>
    <xf numFmtId="0" fontId="14" fillId="11" borderId="1" xfId="0" applyFont="1" applyFill="1" applyBorder="1" applyAlignment="1" applyProtection="1">
      <alignment horizontal="left" shrinkToFit="1"/>
      <protection hidden="1"/>
    </xf>
    <xf numFmtId="0" fontId="14" fillId="16" borderId="14" xfId="0" applyFont="1" applyFill="1" applyBorder="1" applyAlignment="1">
      <alignment horizontal="left"/>
    </xf>
    <xf numFmtId="0" fontId="14" fillId="16" borderId="1" xfId="0" applyFont="1" applyFill="1" applyBorder="1" applyAlignment="1">
      <alignment horizontal="left"/>
    </xf>
    <xf numFmtId="0" fontId="14" fillId="16" borderId="15" xfId="0" applyFont="1" applyFill="1" applyBorder="1" applyAlignment="1">
      <alignment horizontal="left"/>
    </xf>
    <xf numFmtId="0" fontId="14" fillId="11" borderId="20" xfId="0" applyFont="1" applyFill="1" applyBorder="1" applyAlignment="1">
      <alignment horizontal="left"/>
    </xf>
    <xf numFmtId="0" fontId="14" fillId="11" borderId="17" xfId="0" applyFont="1" applyFill="1" applyBorder="1" applyAlignment="1">
      <alignment horizontal="left"/>
    </xf>
    <xf numFmtId="0" fontId="14" fillId="11" borderId="21" xfId="0" applyFont="1" applyFill="1" applyBorder="1" applyAlignment="1">
      <alignment horizontal="left"/>
    </xf>
    <xf numFmtId="0" fontId="14" fillId="11" borderId="14" xfId="0" applyFont="1" applyFill="1" applyBorder="1" applyAlignment="1">
      <alignment horizontal="left"/>
    </xf>
    <xf numFmtId="0" fontId="14" fillId="11" borderId="1" xfId="0" applyFont="1" applyFill="1" applyBorder="1" applyAlignment="1">
      <alignment horizontal="left"/>
    </xf>
    <xf numFmtId="0" fontId="14" fillId="11" borderId="15" xfId="0" applyFont="1" applyFill="1" applyBorder="1" applyAlignment="1">
      <alignment horizontal="left"/>
    </xf>
    <xf numFmtId="0" fontId="41" fillId="16" borderId="16" xfId="0" applyFont="1" applyFill="1" applyBorder="1" applyAlignment="1">
      <alignment horizontal="center" vertical="center" wrapText="1" shrinkToFit="1"/>
    </xf>
    <xf numFmtId="0" fontId="41" fillId="16" borderId="12" xfId="0" applyFont="1" applyFill="1" applyBorder="1" applyAlignment="1">
      <alignment horizontal="center" vertical="center" wrapText="1" shrinkToFit="1"/>
    </xf>
    <xf numFmtId="0" fontId="41" fillId="16" borderId="24" xfId="0" applyFont="1" applyFill="1" applyBorder="1" applyAlignment="1">
      <alignment horizontal="center" vertical="center" wrapText="1" shrinkToFit="1"/>
    </xf>
    <xf numFmtId="0" fontId="41" fillId="2" borderId="16" xfId="0" applyFont="1" applyFill="1" applyBorder="1" applyAlignment="1">
      <alignment horizontal="center" vertical="center" wrapText="1" shrinkToFit="1"/>
    </xf>
    <xf numFmtId="0" fontId="41" fillId="2" borderId="12" xfId="0" applyFont="1" applyFill="1" applyBorder="1" applyAlignment="1">
      <alignment horizontal="center" vertical="center" wrapText="1" shrinkToFit="1"/>
    </xf>
    <xf numFmtId="0" fontId="41" fillId="2" borderId="24" xfId="0" applyFont="1" applyFill="1" applyBorder="1" applyAlignment="1">
      <alignment horizontal="center" vertical="center" wrapText="1" shrinkToFit="1"/>
    </xf>
    <xf numFmtId="0" fontId="7" fillId="16" borderId="23" xfId="0" applyFont="1" applyFill="1" applyBorder="1" applyAlignment="1">
      <alignment horizontal="left" vertical="center"/>
    </xf>
    <xf numFmtId="0" fontId="7" fillId="16" borderId="41" xfId="0" applyFont="1" applyFill="1" applyBorder="1" applyAlignment="1">
      <alignment horizontal="left" vertical="center"/>
    </xf>
    <xf numFmtId="0" fontId="13" fillId="16" borderId="14" xfId="0" applyFont="1" applyFill="1" applyBorder="1" applyAlignment="1" applyProtection="1">
      <alignment horizontal="left" vertical="center" shrinkToFit="1"/>
      <protection locked="0"/>
    </xf>
    <xf numFmtId="0" fontId="13" fillId="16" borderId="1" xfId="0" applyFont="1" applyFill="1" applyBorder="1" applyAlignment="1" applyProtection="1">
      <alignment horizontal="left" vertical="center" shrinkToFit="1"/>
      <protection locked="0"/>
    </xf>
    <xf numFmtId="0" fontId="7" fillId="16" borderId="1" xfId="0" applyFont="1" applyFill="1" applyBorder="1" applyAlignment="1" applyProtection="1">
      <alignment horizontal="left" vertical="center" shrinkToFit="1"/>
      <protection locked="0"/>
    </xf>
    <xf numFmtId="0" fontId="7" fillId="16" borderId="15" xfId="0" applyFont="1" applyFill="1" applyBorder="1" applyAlignment="1" applyProtection="1">
      <alignment horizontal="left" vertical="center" shrinkToFit="1"/>
      <protection locked="0"/>
    </xf>
    <xf numFmtId="0" fontId="7" fillId="2" borderId="23"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pplyProtection="1">
      <alignment horizontal="left" vertical="center" shrinkToFit="1"/>
      <protection hidden="1"/>
    </xf>
    <xf numFmtId="0" fontId="7" fillId="2" borderId="0" xfId="0" applyFont="1" applyFill="1" applyBorder="1" applyAlignment="1" applyProtection="1">
      <alignment horizontal="left" vertical="center" shrinkToFit="1"/>
      <protection hidden="1"/>
    </xf>
    <xf numFmtId="0" fontId="7" fillId="2" borderId="41" xfId="0" applyFont="1" applyFill="1" applyBorder="1" applyAlignment="1" applyProtection="1">
      <alignment horizontal="left" vertical="center" shrinkToFit="1"/>
      <protection hidden="1"/>
    </xf>
    <xf numFmtId="0" fontId="7" fillId="16" borderId="20" xfId="0" applyFont="1" applyFill="1" applyBorder="1" applyAlignment="1">
      <alignment horizontal="left"/>
    </xf>
    <xf numFmtId="0" fontId="7" fillId="16" borderId="17" xfId="0" applyFont="1" applyFill="1" applyBorder="1" applyAlignment="1">
      <alignment horizontal="left"/>
    </xf>
    <xf numFmtId="0" fontId="7" fillId="16" borderId="21" xfId="0" applyFont="1" applyFill="1" applyBorder="1" applyAlignment="1">
      <alignment horizontal="left"/>
    </xf>
    <xf numFmtId="167" fontId="40" fillId="6" borderId="14" xfId="0" applyNumberFormat="1" applyFont="1" applyFill="1" applyBorder="1" applyAlignment="1" applyProtection="1">
      <alignment horizontal="center"/>
      <protection locked="0"/>
    </xf>
    <xf numFmtId="167" fontId="40" fillId="6" borderId="1" xfId="0" applyNumberFormat="1" applyFont="1" applyFill="1" applyBorder="1" applyAlignment="1" applyProtection="1">
      <alignment horizontal="center"/>
      <protection locked="0"/>
    </xf>
    <xf numFmtId="167" fontId="40" fillId="6" borderId="15" xfId="0" applyNumberFormat="1" applyFont="1" applyFill="1" applyBorder="1" applyAlignment="1" applyProtection="1">
      <alignment horizontal="center"/>
      <protection locked="0"/>
    </xf>
    <xf numFmtId="0" fontId="10" fillId="7" borderId="14" xfId="0" applyFont="1" applyFill="1" applyBorder="1" applyAlignment="1">
      <alignment horizontal="center" vertical="center" shrinkToFit="1"/>
    </xf>
    <xf numFmtId="0" fontId="10" fillId="7" borderId="15" xfId="0" applyFont="1" applyFill="1" applyBorder="1" applyAlignment="1">
      <alignment horizontal="center" vertical="center" shrinkToFit="1"/>
    </xf>
    <xf numFmtId="0" fontId="7" fillId="2" borderId="13" xfId="0" applyFont="1" applyFill="1" applyBorder="1" applyAlignment="1">
      <alignment horizontal="left"/>
    </xf>
    <xf numFmtId="167" fontId="40" fillId="11" borderId="13" xfId="0" applyNumberFormat="1" applyFont="1" applyFill="1" applyBorder="1" applyAlignment="1" applyProtection="1">
      <alignment horizontal="center"/>
      <protection hidden="1"/>
    </xf>
    <xf numFmtId="0" fontId="38" fillId="16" borderId="22" xfId="0" applyFont="1" applyFill="1" applyBorder="1" applyAlignment="1">
      <alignment horizontal="center" vertical="center" textRotation="90" wrapText="1"/>
    </xf>
    <xf numFmtId="0" fontId="39" fillId="16" borderId="18" xfId="0" applyFont="1" applyFill="1" applyBorder="1"/>
    <xf numFmtId="0" fontId="39" fillId="16" borderId="19" xfId="0" applyFont="1" applyFill="1" applyBorder="1"/>
    <xf numFmtId="0" fontId="38" fillId="2" borderId="22" xfId="0" applyFont="1" applyFill="1" applyBorder="1" applyAlignment="1">
      <alignment horizontal="center" vertical="center" textRotation="90" wrapText="1"/>
    </xf>
    <xf numFmtId="0" fontId="38" fillId="2" borderId="18" xfId="0" applyFont="1" applyFill="1" applyBorder="1" applyAlignment="1">
      <alignment horizontal="center" vertical="center" textRotation="90" wrapText="1"/>
    </xf>
    <xf numFmtId="0" fontId="38" fillId="2" borderId="19" xfId="0" applyFont="1" applyFill="1" applyBorder="1" applyAlignment="1">
      <alignment horizontal="center" vertical="center" textRotation="90" wrapText="1"/>
    </xf>
    <xf numFmtId="164" fontId="14" fillId="2" borderId="17" xfId="2" applyNumberFormat="1" applyFont="1" applyFill="1" applyBorder="1" applyAlignment="1">
      <alignment horizontal="center" shrinkToFit="1"/>
    </xf>
    <xf numFmtId="164" fontId="14" fillId="2" borderId="21" xfId="2" applyNumberFormat="1" applyFont="1" applyFill="1" applyBorder="1" applyAlignment="1">
      <alignment horizontal="center" shrinkToFit="1"/>
    </xf>
    <xf numFmtId="0" fontId="14" fillId="2" borderId="22" xfId="0" applyFont="1" applyFill="1" applyBorder="1" applyAlignment="1">
      <alignment horizontal="center"/>
    </xf>
    <xf numFmtId="0" fontId="14" fillId="2" borderId="18" xfId="0" applyFont="1" applyFill="1" applyBorder="1" applyAlignment="1">
      <alignment horizontal="center"/>
    </xf>
    <xf numFmtId="0" fontId="14" fillId="2" borderId="19" xfId="0" applyFont="1" applyFill="1" applyBorder="1" applyAlignment="1">
      <alignment horizontal="center"/>
    </xf>
    <xf numFmtId="164" fontId="14" fillId="2" borderId="1" xfId="2" applyNumberFormat="1" applyFont="1" applyFill="1" applyBorder="1" applyAlignment="1">
      <alignment horizontal="center" shrinkToFit="1"/>
    </xf>
    <xf numFmtId="164" fontId="14" fillId="2" borderId="15" xfId="2" applyNumberFormat="1" applyFont="1" applyFill="1" applyBorder="1" applyAlignment="1">
      <alignment horizontal="center" shrinkToFit="1"/>
    </xf>
    <xf numFmtId="164" fontId="14" fillId="2" borderId="14" xfId="2" applyNumberFormat="1" applyFont="1" applyFill="1" applyBorder="1" applyAlignment="1">
      <alignment horizontal="center" shrinkToFit="1"/>
    </xf>
    <xf numFmtId="0" fontId="39" fillId="0" borderId="18" xfId="0" applyFont="1" applyBorder="1"/>
    <xf numFmtId="0" fontId="39" fillId="0" borderId="19" xfId="0" applyFont="1" applyBorder="1"/>
    <xf numFmtId="0" fontId="7" fillId="2" borderId="20" xfId="0" applyFont="1" applyFill="1" applyBorder="1" applyAlignment="1">
      <alignment horizontal="left"/>
    </xf>
    <xf numFmtId="0" fontId="7" fillId="2" borderId="17" xfId="0" applyFont="1" applyFill="1" applyBorder="1" applyAlignment="1">
      <alignment horizontal="left"/>
    </xf>
    <xf numFmtId="0" fontId="7" fillId="2" borderId="21" xfId="0" applyFont="1" applyFill="1" applyBorder="1" applyAlignment="1">
      <alignment horizontal="left"/>
    </xf>
    <xf numFmtId="167" fontId="40" fillId="16" borderId="14" xfId="0" applyNumberFormat="1" applyFont="1" applyFill="1" applyBorder="1" applyAlignment="1" applyProtection="1">
      <alignment horizontal="center"/>
      <protection hidden="1"/>
    </xf>
    <xf numFmtId="167" fontId="40" fillId="16" borderId="1" xfId="0" applyNumberFormat="1" applyFont="1" applyFill="1" applyBorder="1" applyAlignment="1" applyProtection="1">
      <alignment horizontal="center"/>
      <protection hidden="1"/>
    </xf>
    <xf numFmtId="167" fontId="40" fillId="16" borderId="15" xfId="0" applyNumberFormat="1" applyFont="1" applyFill="1" applyBorder="1" applyAlignment="1" applyProtection="1">
      <alignment horizontal="center"/>
      <protection hidden="1"/>
    </xf>
    <xf numFmtId="0" fontId="7" fillId="2" borderId="41" xfId="0" applyFont="1" applyFill="1" applyBorder="1" applyAlignment="1">
      <alignment horizontal="left" vertical="center"/>
    </xf>
    <xf numFmtId="0" fontId="13" fillId="16" borderId="14" xfId="0" applyFont="1" applyFill="1" applyBorder="1" applyAlignment="1" applyProtection="1">
      <alignment horizontal="left" vertical="center" shrinkToFit="1"/>
      <protection hidden="1"/>
    </xf>
    <xf numFmtId="0" fontId="13" fillId="16" borderId="1" xfId="0" applyFont="1" applyFill="1" applyBorder="1" applyAlignment="1" applyProtection="1">
      <alignment horizontal="left" vertical="center" shrinkToFit="1"/>
      <protection hidden="1"/>
    </xf>
    <xf numFmtId="0" fontId="7" fillId="16" borderId="1" xfId="0" applyFont="1" applyFill="1" applyBorder="1" applyAlignment="1" applyProtection="1">
      <alignment horizontal="left" vertical="center" shrinkToFit="1"/>
      <protection hidden="1"/>
    </xf>
    <xf numFmtId="0" fontId="7" fillId="16" borderId="15" xfId="0" applyFont="1" applyFill="1" applyBorder="1" applyAlignment="1" applyProtection="1">
      <alignment horizontal="left" vertical="center" shrinkToFit="1"/>
      <protection hidden="1"/>
    </xf>
    <xf numFmtId="0" fontId="0" fillId="13" borderId="30" xfId="0" applyFill="1" applyBorder="1" applyAlignment="1">
      <alignment horizontal="center" vertical="center"/>
    </xf>
    <xf numFmtId="0" fontId="0" fillId="13" borderId="31" xfId="0" applyFill="1" applyBorder="1" applyAlignment="1">
      <alignment horizontal="center" vertical="center"/>
    </xf>
    <xf numFmtId="0" fontId="44" fillId="14" borderId="38" xfId="0" applyFont="1" applyFill="1" applyBorder="1" applyAlignment="1">
      <alignment horizontal="left" vertical="center" shrinkToFit="1"/>
    </xf>
    <xf numFmtId="0" fontId="44" fillId="14" borderId="39" xfId="0" applyFont="1" applyFill="1" applyBorder="1" applyAlignment="1">
      <alignment horizontal="left" vertical="center" shrinkToFit="1"/>
    </xf>
    <xf numFmtId="0" fontId="44" fillId="14" borderId="39" xfId="0" applyFont="1" applyFill="1" applyBorder="1" applyAlignment="1">
      <alignment horizontal="center" vertical="center" shrinkToFit="1"/>
    </xf>
    <xf numFmtId="0" fontId="44" fillId="14" borderId="40" xfId="0" applyFont="1" applyFill="1" applyBorder="1" applyAlignment="1">
      <alignment horizontal="center" vertical="center" shrinkToFit="1"/>
    </xf>
    <xf numFmtId="0" fontId="6" fillId="15" borderId="2" xfId="0" applyFont="1" applyFill="1" applyBorder="1" applyAlignment="1">
      <alignment horizontal="center" vertical="center" shrinkToFit="1"/>
    </xf>
    <xf numFmtId="0" fontId="6" fillId="15" borderId="3" xfId="0" applyFont="1" applyFill="1" applyBorder="1" applyAlignment="1">
      <alignment horizontal="center" vertical="center" shrinkToFit="1"/>
    </xf>
    <xf numFmtId="0" fontId="6" fillId="15" borderId="4" xfId="0" applyFont="1" applyFill="1" applyBorder="1" applyAlignment="1">
      <alignment horizontal="center" vertical="center" shrinkToFit="1"/>
    </xf>
    <xf numFmtId="0" fontId="6" fillId="15" borderId="7" xfId="0" applyFont="1" applyFill="1" applyBorder="1" applyAlignment="1">
      <alignment horizontal="center" vertical="center" shrinkToFit="1"/>
    </xf>
    <xf numFmtId="0" fontId="6" fillId="15" borderId="8" xfId="0" applyFont="1" applyFill="1" applyBorder="1" applyAlignment="1">
      <alignment horizontal="center" vertical="center" shrinkToFit="1"/>
    </xf>
    <xf numFmtId="0" fontId="6" fillId="15" borderId="9" xfId="0" applyFont="1" applyFill="1" applyBorder="1" applyAlignment="1">
      <alignment horizontal="center" vertical="center" shrinkToFit="1"/>
    </xf>
    <xf numFmtId="0" fontId="7" fillId="13" borderId="30" xfId="0" applyFont="1" applyFill="1" applyBorder="1" applyAlignment="1">
      <alignment horizontal="center" vertical="center"/>
    </xf>
    <xf numFmtId="0" fontId="7" fillId="13" borderId="31" xfId="0" applyFont="1" applyFill="1" applyBorder="1" applyAlignment="1">
      <alignment horizontal="center" vertical="center"/>
    </xf>
  </cellXfs>
  <cellStyles count="6">
    <cellStyle name="Hiperlink" xfId="1" builtinId="8"/>
    <cellStyle name="Moeda 2" xfId="2"/>
    <cellStyle name="Normal" xfId="0" builtinId="0"/>
    <cellStyle name="Normal_ajuda" xfId="3"/>
    <cellStyle name="Separador de milhares 2" xfId="5"/>
    <cellStyle name="Vírgula" xfId="4" builtin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geloatonon@gmail.com" TargetMode="External"/><Relationship Id="rId1" Type="http://schemas.openxmlformats.org/officeDocument/2006/relationships/hyperlink" Target="mailto:angelo.tonon@ig.com.br"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opLeftCell="A13" workbookViewId="0">
      <selection activeCell="A29" sqref="A29"/>
    </sheetView>
  </sheetViews>
  <sheetFormatPr defaultRowHeight="12.75" x14ac:dyDescent="0.2"/>
  <sheetData>
    <row r="1" spans="1:15" x14ac:dyDescent="0.2">
      <c r="A1" s="264" t="s">
        <v>230</v>
      </c>
      <c r="B1" s="264"/>
      <c r="C1" s="264"/>
      <c r="D1" s="264"/>
      <c r="E1" s="264"/>
      <c r="F1" s="264"/>
      <c r="G1" s="264"/>
      <c r="H1" s="264"/>
      <c r="I1" s="264"/>
      <c r="J1" s="264"/>
      <c r="K1" s="264"/>
      <c r="L1" s="264"/>
      <c r="M1" s="264"/>
    </row>
    <row r="2" spans="1:15" x14ac:dyDescent="0.2">
      <c r="A2" s="147" t="s">
        <v>229</v>
      </c>
    </row>
    <row r="4" spans="1:15" x14ac:dyDescent="0.2">
      <c r="A4" s="264" t="s">
        <v>228</v>
      </c>
      <c r="B4" s="264"/>
      <c r="C4" s="264"/>
      <c r="D4" s="264"/>
      <c r="E4" s="264"/>
      <c r="F4" s="264"/>
      <c r="G4" s="264"/>
      <c r="H4" s="264"/>
      <c r="I4" s="264"/>
      <c r="J4" s="264"/>
      <c r="K4" s="264"/>
      <c r="L4" s="264"/>
      <c r="M4" s="264"/>
    </row>
    <row r="5" spans="1:15" ht="12.75" customHeight="1" x14ac:dyDescent="0.2">
      <c r="A5" s="275" t="s">
        <v>227</v>
      </c>
      <c r="B5" s="275"/>
      <c r="C5" s="275"/>
      <c r="D5" s="275"/>
      <c r="E5" s="275"/>
      <c r="F5" s="275"/>
      <c r="G5" s="275"/>
      <c r="H5" s="275"/>
      <c r="I5" s="275"/>
      <c r="J5" s="275"/>
      <c r="K5" s="275"/>
      <c r="L5" s="275"/>
      <c r="M5" s="275"/>
      <c r="N5" s="182"/>
      <c r="O5" s="182"/>
    </row>
    <row r="6" spans="1:15" x14ac:dyDescent="0.2">
      <c r="A6" s="275"/>
      <c r="B6" s="275"/>
      <c r="C6" s="275"/>
      <c r="D6" s="275"/>
      <c r="E6" s="275"/>
      <c r="F6" s="275"/>
      <c r="G6" s="275"/>
      <c r="H6" s="275"/>
      <c r="I6" s="275"/>
      <c r="J6" s="275"/>
      <c r="K6" s="275"/>
      <c r="L6" s="275"/>
      <c r="M6" s="275"/>
      <c r="N6" s="182"/>
      <c r="O6" s="182"/>
    </row>
    <row r="7" spans="1:15" x14ac:dyDescent="0.2">
      <c r="A7" s="183"/>
      <c r="B7" s="183"/>
      <c r="C7" s="183"/>
      <c r="D7" s="183"/>
      <c r="E7" s="183"/>
      <c r="F7" s="183"/>
      <c r="G7" s="183"/>
      <c r="H7" s="183"/>
      <c r="I7" s="183"/>
      <c r="J7" s="183"/>
      <c r="K7" s="183"/>
      <c r="L7" s="183"/>
      <c r="M7" s="183"/>
      <c r="N7" s="182"/>
      <c r="O7" s="182"/>
    </row>
    <row r="8" spans="1:15" x14ac:dyDescent="0.2">
      <c r="A8" s="265" t="s">
        <v>23</v>
      </c>
      <c r="B8" s="266"/>
      <c r="C8" s="266"/>
      <c r="D8" s="266"/>
      <c r="E8" s="266"/>
      <c r="F8" s="266"/>
      <c r="G8" s="266"/>
      <c r="H8" s="266"/>
      <c r="I8" s="266"/>
      <c r="J8" s="266"/>
      <c r="K8" s="266"/>
      <c r="L8" s="266"/>
      <c r="M8" s="267"/>
    </row>
    <row r="9" spans="1:15" x14ac:dyDescent="0.2">
      <c r="A9" s="268" t="s">
        <v>226</v>
      </c>
      <c r="B9" s="269"/>
      <c r="C9" s="269"/>
      <c r="D9" s="269"/>
      <c r="E9" s="269"/>
      <c r="F9" s="269"/>
      <c r="G9" s="269"/>
      <c r="H9" s="269"/>
      <c r="I9" s="269"/>
      <c r="J9" s="269"/>
      <c r="K9" s="269"/>
      <c r="L9" s="269"/>
      <c r="M9" s="270"/>
    </row>
    <row r="10" spans="1:15" ht="42" customHeight="1" x14ac:dyDescent="0.2">
      <c r="A10" s="276" t="s">
        <v>225</v>
      </c>
      <c r="B10" s="276"/>
      <c r="C10" s="276"/>
      <c r="D10" s="276"/>
      <c r="E10" s="276"/>
      <c r="F10" s="276"/>
      <c r="G10" s="276"/>
      <c r="H10" s="276"/>
      <c r="I10" s="276"/>
      <c r="J10" s="276"/>
      <c r="K10" s="276"/>
      <c r="L10" s="276"/>
      <c r="M10" s="276"/>
    </row>
    <row r="12" spans="1:15" x14ac:dyDescent="0.2">
      <c r="A12" t="s">
        <v>224</v>
      </c>
    </row>
    <row r="14" spans="1:15" x14ac:dyDescent="0.2">
      <c r="A14" t="s">
        <v>223</v>
      </c>
    </row>
    <row r="15" spans="1:15" x14ac:dyDescent="0.2">
      <c r="A15" t="s">
        <v>222</v>
      </c>
    </row>
    <row r="16" spans="1:15" x14ac:dyDescent="0.2">
      <c r="A16" t="s">
        <v>221</v>
      </c>
    </row>
    <row r="17" spans="1:13" x14ac:dyDescent="0.2">
      <c r="A17" s="36">
        <v>1.6E-2</v>
      </c>
      <c r="B17" t="s">
        <v>231</v>
      </c>
    </row>
    <row r="18" spans="1:13" x14ac:dyDescent="0.2">
      <c r="A18" t="s">
        <v>220</v>
      </c>
    </row>
    <row r="19" spans="1:13" x14ac:dyDescent="0.2">
      <c r="A19" t="s">
        <v>219</v>
      </c>
    </row>
    <row r="20" spans="1:13" x14ac:dyDescent="0.2">
      <c r="A20" t="s">
        <v>218</v>
      </c>
    </row>
    <row r="21" spans="1:13" x14ac:dyDescent="0.2">
      <c r="A21" t="s">
        <v>217</v>
      </c>
    </row>
    <row r="22" spans="1:13" x14ac:dyDescent="0.2">
      <c r="A22" t="s">
        <v>216</v>
      </c>
    </row>
    <row r="23" spans="1:13" x14ac:dyDescent="0.2">
      <c r="A23" t="s">
        <v>215</v>
      </c>
    </row>
    <row r="25" spans="1:13" x14ac:dyDescent="0.2">
      <c r="A25" t="s">
        <v>233</v>
      </c>
    </row>
    <row r="26" spans="1:13" x14ac:dyDescent="0.2">
      <c r="A26" s="181">
        <v>0.08</v>
      </c>
    </row>
    <row r="27" spans="1:13" x14ac:dyDescent="0.2">
      <c r="A27" t="s">
        <v>214</v>
      </c>
    </row>
    <row r="28" spans="1:13" x14ac:dyDescent="0.2">
      <c r="A28" t="s">
        <v>234</v>
      </c>
    </row>
    <row r="29" spans="1:13" x14ac:dyDescent="0.2">
      <c r="A29" s="181">
        <v>0.16</v>
      </c>
    </row>
    <row r="30" spans="1:13" x14ac:dyDescent="0.2">
      <c r="A30" t="s">
        <v>107</v>
      </c>
    </row>
    <row r="31" spans="1:13" ht="24.75" customHeight="1" x14ac:dyDescent="0.2">
      <c r="A31" s="271" t="s">
        <v>213</v>
      </c>
      <c r="B31" s="271"/>
      <c r="C31" s="271"/>
      <c r="D31" s="271"/>
      <c r="E31" s="271"/>
      <c r="F31" s="271"/>
      <c r="G31" s="271"/>
      <c r="H31" s="271"/>
      <c r="I31" s="271"/>
      <c r="J31" s="271"/>
      <c r="K31" s="271"/>
      <c r="L31" s="271"/>
      <c r="M31" s="271"/>
    </row>
    <row r="33" spans="1:13" x14ac:dyDescent="0.2">
      <c r="A33" t="s">
        <v>212</v>
      </c>
    </row>
    <row r="35" spans="1:13" x14ac:dyDescent="0.2">
      <c r="A35" t="s">
        <v>211</v>
      </c>
    </row>
    <row r="37" spans="1:13" x14ac:dyDescent="0.2">
      <c r="A37" t="s">
        <v>210</v>
      </c>
    </row>
    <row r="39" spans="1:13" x14ac:dyDescent="0.2">
      <c r="A39" t="s">
        <v>209</v>
      </c>
    </row>
    <row r="40" spans="1:13" x14ac:dyDescent="0.2">
      <c r="A40" s="181">
        <v>0.32</v>
      </c>
    </row>
    <row r="41" spans="1:13" x14ac:dyDescent="0.2">
      <c r="A41" t="s">
        <v>107</v>
      </c>
    </row>
    <row r="42" spans="1:13" x14ac:dyDescent="0.2">
      <c r="A42" t="s">
        <v>208</v>
      </c>
    </row>
    <row r="43" spans="1:13" x14ac:dyDescent="0.2">
      <c r="A43" t="s">
        <v>207</v>
      </c>
    </row>
    <row r="44" spans="1:13" x14ac:dyDescent="0.2">
      <c r="A44" t="s">
        <v>107</v>
      </c>
    </row>
    <row r="45" spans="1:13" x14ac:dyDescent="0.2">
      <c r="A45" t="s">
        <v>206</v>
      </c>
    </row>
    <row r="46" spans="1:13" x14ac:dyDescent="0.2">
      <c r="A46" t="s">
        <v>205</v>
      </c>
    </row>
    <row r="48" spans="1:13" x14ac:dyDescent="0.2">
      <c r="A48" s="273" t="s">
        <v>204</v>
      </c>
      <c r="B48" s="273"/>
      <c r="C48" s="273"/>
      <c r="D48" s="273"/>
      <c r="E48" s="273"/>
      <c r="F48" s="273"/>
      <c r="G48" s="273"/>
      <c r="H48" s="273"/>
      <c r="I48" s="273"/>
      <c r="J48" s="273"/>
      <c r="K48" s="273"/>
      <c r="L48" s="273"/>
      <c r="M48" s="273"/>
    </row>
    <row r="50" spans="1:14" ht="55.5" customHeight="1" x14ac:dyDescent="0.2">
      <c r="A50" s="272" t="s">
        <v>203</v>
      </c>
      <c r="B50" s="272"/>
      <c r="C50" s="272"/>
      <c r="D50" s="272"/>
      <c r="E50" s="272"/>
      <c r="F50" s="272"/>
      <c r="G50" s="272"/>
      <c r="H50" s="272"/>
      <c r="I50" s="272"/>
      <c r="J50" s="272"/>
      <c r="K50" s="272"/>
      <c r="L50" s="272"/>
      <c r="M50" s="272"/>
    </row>
    <row r="52" spans="1:14" ht="49.5" customHeight="1" x14ac:dyDescent="0.2">
      <c r="A52" s="272" t="s">
        <v>202</v>
      </c>
      <c r="B52" s="274"/>
      <c r="C52" s="274"/>
      <c r="D52" s="274"/>
      <c r="E52" s="274"/>
      <c r="F52" s="274"/>
      <c r="G52" s="274"/>
      <c r="H52" s="274"/>
      <c r="I52" s="274"/>
      <c r="J52" s="274"/>
      <c r="K52" s="274"/>
      <c r="L52" s="274"/>
      <c r="M52" s="274"/>
    </row>
    <row r="54" spans="1:14" ht="26.25" customHeight="1" x14ac:dyDescent="0.2">
      <c r="A54" s="275" t="s">
        <v>201</v>
      </c>
      <c r="B54" s="275"/>
      <c r="C54" s="275"/>
      <c r="D54" s="275"/>
      <c r="E54" s="275"/>
      <c r="F54" s="275"/>
      <c r="G54" s="275"/>
      <c r="H54" s="275"/>
      <c r="I54" s="275"/>
      <c r="J54" s="275"/>
      <c r="K54" s="275"/>
      <c r="L54" s="275"/>
      <c r="M54" s="275"/>
      <c r="N54" s="182"/>
    </row>
    <row r="55" spans="1:14" ht="12" customHeight="1" x14ac:dyDescent="0.2">
      <c r="A55" s="182"/>
      <c r="B55" s="182"/>
      <c r="C55" s="182"/>
      <c r="D55" s="182"/>
      <c r="E55" s="182"/>
      <c r="F55" s="182"/>
      <c r="G55" s="182"/>
      <c r="H55" s="182"/>
      <c r="I55" s="182"/>
      <c r="J55" s="182"/>
      <c r="K55" s="182"/>
      <c r="L55" s="182"/>
      <c r="M55" s="182"/>
      <c r="N55" s="182"/>
    </row>
    <row r="56" spans="1:14" x14ac:dyDescent="0.2">
      <c r="A56" t="s">
        <v>200</v>
      </c>
    </row>
    <row r="57" spans="1:14" x14ac:dyDescent="0.2">
      <c r="A57" t="s">
        <v>199</v>
      </c>
    </row>
    <row r="58" spans="1:14" x14ac:dyDescent="0.2">
      <c r="A58" t="s">
        <v>198</v>
      </c>
    </row>
    <row r="59" spans="1:14" x14ac:dyDescent="0.2">
      <c r="A59" t="s">
        <v>197</v>
      </c>
    </row>
    <row r="60" spans="1:14" x14ac:dyDescent="0.2">
      <c r="A60" t="s">
        <v>196</v>
      </c>
    </row>
    <row r="61" spans="1:14" x14ac:dyDescent="0.2">
      <c r="A61" t="s">
        <v>195</v>
      </c>
    </row>
    <row r="63" spans="1:14" x14ac:dyDescent="0.2">
      <c r="A63" t="s">
        <v>194</v>
      </c>
    </row>
    <row r="64" spans="1:14" x14ac:dyDescent="0.2">
      <c r="A64" t="s">
        <v>193</v>
      </c>
    </row>
    <row r="65" spans="1:1" x14ac:dyDescent="0.2">
      <c r="A65" t="s">
        <v>192</v>
      </c>
    </row>
    <row r="66" spans="1:1" x14ac:dyDescent="0.2">
      <c r="A66" s="180" t="s">
        <v>191</v>
      </c>
    </row>
    <row r="67" spans="1:1" x14ac:dyDescent="0.2">
      <c r="A67" t="s">
        <v>190</v>
      </c>
    </row>
    <row r="68" spans="1:1" x14ac:dyDescent="0.2">
      <c r="A68" t="s">
        <v>189</v>
      </c>
    </row>
    <row r="70" spans="1:1" x14ac:dyDescent="0.2">
      <c r="A70" s="184" t="s">
        <v>188</v>
      </c>
    </row>
    <row r="72" spans="1:1" x14ac:dyDescent="0.2">
      <c r="A72" s="185" t="s">
        <v>187</v>
      </c>
    </row>
    <row r="74" spans="1:1" x14ac:dyDescent="0.2">
      <c r="A74" s="180" t="s">
        <v>186</v>
      </c>
    </row>
    <row r="76" spans="1:1" x14ac:dyDescent="0.2">
      <c r="A76" s="185" t="s">
        <v>185</v>
      </c>
    </row>
    <row r="78" spans="1:1" x14ac:dyDescent="0.2">
      <c r="A78" t="s">
        <v>184</v>
      </c>
    </row>
    <row r="79" spans="1:1" x14ac:dyDescent="0.2">
      <c r="A79" t="s">
        <v>183</v>
      </c>
    </row>
    <row r="80" spans="1:1" x14ac:dyDescent="0.2">
      <c r="A80" t="s">
        <v>182</v>
      </c>
    </row>
    <row r="81" spans="1:1" x14ac:dyDescent="0.2">
      <c r="A81" t="s">
        <v>181</v>
      </c>
    </row>
    <row r="82" spans="1:1" x14ac:dyDescent="0.2">
      <c r="A82" t="s">
        <v>180</v>
      </c>
    </row>
    <row r="84" spans="1:1" x14ac:dyDescent="0.2">
      <c r="A84" s="185" t="s">
        <v>179</v>
      </c>
    </row>
    <row r="85" spans="1:1" x14ac:dyDescent="0.2">
      <c r="A85" s="180" t="s">
        <v>178</v>
      </c>
    </row>
    <row r="86" spans="1:1" x14ac:dyDescent="0.2">
      <c r="A86" t="s">
        <v>177</v>
      </c>
    </row>
    <row r="88" spans="1:1" x14ac:dyDescent="0.2">
      <c r="A88" t="s">
        <v>176</v>
      </c>
    </row>
    <row r="89" spans="1:1" x14ac:dyDescent="0.2">
      <c r="A89" t="s">
        <v>175</v>
      </c>
    </row>
    <row r="91" spans="1:1" x14ac:dyDescent="0.2">
      <c r="A91" t="s">
        <v>174</v>
      </c>
    </row>
    <row r="92" spans="1:1" x14ac:dyDescent="0.2">
      <c r="A92" t="s">
        <v>173</v>
      </c>
    </row>
    <row r="93" spans="1:1" x14ac:dyDescent="0.2">
      <c r="A93" t="s">
        <v>172</v>
      </c>
    </row>
    <row r="94" spans="1:1" x14ac:dyDescent="0.2">
      <c r="A94" t="s">
        <v>171</v>
      </c>
    </row>
    <row r="95" spans="1:1" x14ac:dyDescent="0.2">
      <c r="A95" s="180" t="s">
        <v>170</v>
      </c>
    </row>
    <row r="97" spans="1:1" x14ac:dyDescent="0.2">
      <c r="A97" t="s">
        <v>169</v>
      </c>
    </row>
    <row r="98" spans="1:1" x14ac:dyDescent="0.2">
      <c r="A98" t="s">
        <v>168</v>
      </c>
    </row>
    <row r="99" spans="1:1" x14ac:dyDescent="0.2">
      <c r="A99" t="s">
        <v>167</v>
      </c>
    </row>
    <row r="100" spans="1:1" x14ac:dyDescent="0.2">
      <c r="A100" t="s">
        <v>166</v>
      </c>
    </row>
    <row r="101" spans="1:1" x14ac:dyDescent="0.2">
      <c r="A101" t="s">
        <v>165</v>
      </c>
    </row>
    <row r="104" spans="1:1" x14ac:dyDescent="0.2">
      <c r="A104" t="s">
        <v>164</v>
      </c>
    </row>
    <row r="105" spans="1:1" x14ac:dyDescent="0.2">
      <c r="A105" s="180" t="s">
        <v>163</v>
      </c>
    </row>
    <row r="106" spans="1:1" x14ac:dyDescent="0.2">
      <c r="A106" s="180" t="s">
        <v>162</v>
      </c>
    </row>
    <row r="107" spans="1:1" x14ac:dyDescent="0.2">
      <c r="A107" t="s">
        <v>161</v>
      </c>
    </row>
    <row r="108" spans="1:1" x14ac:dyDescent="0.2">
      <c r="A108" t="s">
        <v>160</v>
      </c>
    </row>
    <row r="109" spans="1:1" x14ac:dyDescent="0.2">
      <c r="A109" t="s">
        <v>159</v>
      </c>
    </row>
    <row r="110" spans="1:1" x14ac:dyDescent="0.2">
      <c r="A110" t="s">
        <v>158</v>
      </c>
    </row>
    <row r="111" spans="1:1" x14ac:dyDescent="0.2">
      <c r="A111" t="s">
        <v>157</v>
      </c>
    </row>
    <row r="113" spans="1:1" x14ac:dyDescent="0.2">
      <c r="A113" t="s">
        <v>156</v>
      </c>
    </row>
    <row r="114" spans="1:1" x14ac:dyDescent="0.2">
      <c r="A114" s="180" t="s">
        <v>155</v>
      </c>
    </row>
    <row r="116" spans="1:1" x14ac:dyDescent="0.2">
      <c r="A116" t="s">
        <v>154</v>
      </c>
    </row>
    <row r="117" spans="1:1" x14ac:dyDescent="0.2">
      <c r="A117" s="180" t="s">
        <v>153</v>
      </c>
    </row>
    <row r="118" spans="1:1" x14ac:dyDescent="0.2">
      <c r="A118" s="180" t="s">
        <v>152</v>
      </c>
    </row>
    <row r="120" spans="1:1" x14ac:dyDescent="0.2">
      <c r="A120" t="s">
        <v>151</v>
      </c>
    </row>
    <row r="121" spans="1:1" x14ac:dyDescent="0.2">
      <c r="A121" t="s">
        <v>150</v>
      </c>
    </row>
    <row r="122" spans="1:1" x14ac:dyDescent="0.2">
      <c r="A122" t="s">
        <v>149</v>
      </c>
    </row>
    <row r="123" spans="1:1" x14ac:dyDescent="0.2">
      <c r="A123" s="180" t="s">
        <v>148</v>
      </c>
    </row>
    <row r="124" spans="1:1" x14ac:dyDescent="0.2">
      <c r="A124" t="s">
        <v>147</v>
      </c>
    </row>
    <row r="125" spans="1:1" x14ac:dyDescent="0.2">
      <c r="A125" t="s">
        <v>146</v>
      </c>
    </row>
    <row r="127" spans="1:1" x14ac:dyDescent="0.2">
      <c r="A127" t="s">
        <v>145</v>
      </c>
    </row>
    <row r="128" spans="1:1" x14ac:dyDescent="0.2">
      <c r="A128" t="s">
        <v>144</v>
      </c>
    </row>
    <row r="129" spans="1:1" x14ac:dyDescent="0.2">
      <c r="A129" t="s">
        <v>143</v>
      </c>
    </row>
    <row r="130" spans="1:1" x14ac:dyDescent="0.2">
      <c r="A130" s="180" t="s">
        <v>142</v>
      </c>
    </row>
    <row r="131" spans="1:1" x14ac:dyDescent="0.2">
      <c r="A131" s="180" t="s">
        <v>141</v>
      </c>
    </row>
    <row r="132" spans="1:1" x14ac:dyDescent="0.2">
      <c r="A132" s="180" t="s">
        <v>140</v>
      </c>
    </row>
    <row r="133" spans="1:1" x14ac:dyDescent="0.2">
      <c r="A133" t="s">
        <v>139</v>
      </c>
    </row>
    <row r="135" spans="1:1" x14ac:dyDescent="0.2">
      <c r="A135" t="s">
        <v>138</v>
      </c>
    </row>
    <row r="137" spans="1:1" x14ac:dyDescent="0.2">
      <c r="A137" t="s">
        <v>137</v>
      </c>
    </row>
    <row r="139" spans="1:1" x14ac:dyDescent="0.2">
      <c r="A139" t="s">
        <v>136</v>
      </c>
    </row>
    <row r="141" spans="1:1" x14ac:dyDescent="0.2">
      <c r="A141" t="s">
        <v>135</v>
      </c>
    </row>
    <row r="143" spans="1:1" x14ac:dyDescent="0.2">
      <c r="A143" t="s">
        <v>106</v>
      </c>
    </row>
    <row r="145" spans="1:1" x14ac:dyDescent="0.2">
      <c r="A145" s="180" t="s">
        <v>134</v>
      </c>
    </row>
    <row r="147" spans="1:1" x14ac:dyDescent="0.2">
      <c r="A147" t="s">
        <v>133</v>
      </c>
    </row>
    <row r="149" spans="1:1" x14ac:dyDescent="0.2">
      <c r="A149" s="180" t="s">
        <v>132</v>
      </c>
    </row>
  </sheetData>
  <mergeCells count="11">
    <mergeCell ref="A50:M50"/>
    <mergeCell ref="A48:M48"/>
    <mergeCell ref="A52:M52"/>
    <mergeCell ref="A54:M54"/>
    <mergeCell ref="A5:M6"/>
    <mergeCell ref="A10:M10"/>
    <mergeCell ref="A1:M1"/>
    <mergeCell ref="A4:M4"/>
    <mergeCell ref="A8:M8"/>
    <mergeCell ref="A9:M9"/>
    <mergeCell ref="A31:M31"/>
  </mergeCells>
  <pageMargins left="0.51181102362204722" right="0.51181102362204722" top="0.78740157480314965" bottom="0.78740157480314965" header="0.31496062992125984" footer="0.31496062992125984"/>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opLeftCell="A37" workbookViewId="0">
      <selection activeCell="A46" sqref="A46"/>
    </sheetView>
  </sheetViews>
  <sheetFormatPr defaultRowHeight="12.75" x14ac:dyDescent="0.2"/>
  <sheetData>
    <row r="1" spans="1:1" x14ac:dyDescent="0.2">
      <c r="A1" t="s">
        <v>131</v>
      </c>
    </row>
    <row r="2" spans="1:1" x14ac:dyDescent="0.2">
      <c r="A2" t="s">
        <v>130</v>
      </c>
    </row>
    <row r="3" spans="1:1" x14ac:dyDescent="0.2">
      <c r="A3" t="s">
        <v>129</v>
      </c>
    </row>
    <row r="5" spans="1:1" x14ac:dyDescent="0.2">
      <c r="A5" t="s">
        <v>23</v>
      </c>
    </row>
    <row r="6" spans="1:1" x14ac:dyDescent="0.2">
      <c r="A6" t="s">
        <v>128</v>
      </c>
    </row>
    <row r="7" spans="1:1" x14ac:dyDescent="0.2">
      <c r="A7" t="s">
        <v>127</v>
      </c>
    </row>
    <row r="8" spans="1:1" x14ac:dyDescent="0.2">
      <c r="A8" t="s">
        <v>126</v>
      </c>
    </row>
    <row r="9" spans="1:1" x14ac:dyDescent="0.2">
      <c r="A9" t="s">
        <v>125</v>
      </c>
    </row>
    <row r="10" spans="1:1" x14ac:dyDescent="0.2">
      <c r="A10" t="s">
        <v>124</v>
      </c>
    </row>
    <row r="11" spans="1:1" x14ac:dyDescent="0.2">
      <c r="A11" t="s">
        <v>123</v>
      </c>
    </row>
    <row r="12" spans="1:1" x14ac:dyDescent="0.2">
      <c r="A12" t="s">
        <v>122</v>
      </c>
    </row>
    <row r="13" spans="1:1" x14ac:dyDescent="0.2">
      <c r="A13" t="s">
        <v>121</v>
      </c>
    </row>
    <row r="15" spans="1:1" x14ac:dyDescent="0.2">
      <c r="A15" t="s">
        <v>120</v>
      </c>
    </row>
    <row r="16" spans="1:1" x14ac:dyDescent="0.2">
      <c r="A16" s="180" t="s">
        <v>119</v>
      </c>
    </row>
    <row r="17" spans="1:1" x14ac:dyDescent="0.2">
      <c r="A17" t="s">
        <v>118</v>
      </c>
    </row>
    <row r="19" spans="1:1" x14ac:dyDescent="0.2">
      <c r="A19" t="s">
        <v>117</v>
      </c>
    </row>
    <row r="20" spans="1:1" x14ac:dyDescent="0.2">
      <c r="A20" t="s">
        <v>116</v>
      </c>
    </row>
    <row r="22" spans="1:1" x14ac:dyDescent="0.2">
      <c r="A22" s="147" t="s">
        <v>240</v>
      </c>
    </row>
    <row r="24" spans="1:1" x14ac:dyDescent="0.2">
      <c r="A24" s="147" t="s">
        <v>241</v>
      </c>
    </row>
    <row r="26" spans="1:1" x14ac:dyDescent="0.2">
      <c r="A26" s="180" t="s">
        <v>115</v>
      </c>
    </row>
    <row r="28" spans="1:1" x14ac:dyDescent="0.2">
      <c r="A28" t="s">
        <v>114</v>
      </c>
    </row>
    <row r="30" spans="1:1" x14ac:dyDescent="0.2">
      <c r="A30" t="s">
        <v>113</v>
      </c>
    </row>
    <row r="32" spans="1:1" x14ac:dyDescent="0.2">
      <c r="A32" t="s">
        <v>112</v>
      </c>
    </row>
    <row r="34" spans="1:1" x14ac:dyDescent="0.2">
      <c r="A34" t="s">
        <v>111</v>
      </c>
    </row>
    <row r="36" spans="1:1" x14ac:dyDescent="0.2">
      <c r="A36" t="s">
        <v>110</v>
      </c>
    </row>
    <row r="38" spans="1:1" x14ac:dyDescent="0.2">
      <c r="A38" t="s">
        <v>109</v>
      </c>
    </row>
    <row r="40" spans="1:1" x14ac:dyDescent="0.2">
      <c r="A40" t="s">
        <v>108</v>
      </c>
    </row>
    <row r="42" spans="1:1" x14ac:dyDescent="0.2">
      <c r="A42" t="s">
        <v>107</v>
      </c>
    </row>
    <row r="44" spans="1:1" x14ac:dyDescent="0.2">
      <c r="A44" t="s">
        <v>106</v>
      </c>
    </row>
    <row r="46" spans="1:1" x14ac:dyDescent="0.2">
      <c r="A46" t="s">
        <v>105</v>
      </c>
    </row>
    <row r="48" spans="1:1" x14ac:dyDescent="0.2">
      <c r="A48" t="s">
        <v>232</v>
      </c>
    </row>
    <row r="50" spans="1:1" x14ac:dyDescent="0.2">
      <c r="A50" s="180" t="s">
        <v>104</v>
      </c>
    </row>
    <row r="52" spans="1:1" x14ac:dyDescent="0.2">
      <c r="A52" t="s">
        <v>103</v>
      </c>
    </row>
    <row r="54" spans="1:1" x14ac:dyDescent="0.2">
      <c r="A54" s="180" t="s">
        <v>102</v>
      </c>
    </row>
    <row r="56" spans="1:1" x14ac:dyDescent="0.2">
      <c r="A56" t="s">
        <v>101</v>
      </c>
    </row>
    <row r="58" spans="1:1" x14ac:dyDescent="0.2">
      <c r="A58" t="s">
        <v>100</v>
      </c>
    </row>
    <row r="60" spans="1:1" x14ac:dyDescent="0.2">
      <c r="A60" t="s">
        <v>99</v>
      </c>
    </row>
    <row r="61" spans="1:1" x14ac:dyDescent="0.2">
      <c r="A61" t="s">
        <v>98</v>
      </c>
    </row>
    <row r="63" spans="1:1" x14ac:dyDescent="0.2">
      <c r="A63" t="s">
        <v>97</v>
      </c>
    </row>
    <row r="65" spans="1:1" x14ac:dyDescent="0.2">
      <c r="A65" t="s">
        <v>96</v>
      </c>
    </row>
    <row r="67" spans="1:1" x14ac:dyDescent="0.2">
      <c r="A67" t="s">
        <v>95</v>
      </c>
    </row>
    <row r="69" spans="1:1" x14ac:dyDescent="0.2">
      <c r="A69" t="s">
        <v>94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workbookViewId="0">
      <pane xSplit="12" ySplit="2" topLeftCell="M23" activePane="bottomRight" state="frozen"/>
      <selection pane="topRight" activeCell="M1" sqref="M1"/>
      <selection pane="bottomLeft" activeCell="A3" sqref="A3"/>
      <selection pane="bottomRight" activeCell="B34" sqref="B34:L34"/>
    </sheetView>
  </sheetViews>
  <sheetFormatPr defaultRowHeight="12.75" x14ac:dyDescent="0.2"/>
  <cols>
    <col min="1" max="1" width="3.85546875" customWidth="1"/>
  </cols>
  <sheetData>
    <row r="1" spans="1:12" ht="18.75" customHeight="1" x14ac:dyDescent="0.2">
      <c r="A1" s="282" t="s">
        <v>260</v>
      </c>
      <c r="B1" s="283"/>
      <c r="C1" s="283"/>
      <c r="D1" s="283"/>
      <c r="E1" s="283"/>
      <c r="F1" s="283"/>
      <c r="G1" s="283"/>
      <c r="H1" s="283"/>
      <c r="I1" s="283"/>
      <c r="J1" s="283"/>
      <c r="K1" s="283"/>
      <c r="L1" s="284"/>
    </row>
    <row r="2" spans="1:12" x14ac:dyDescent="0.2">
      <c r="A2" s="23"/>
      <c r="B2" s="43" t="s">
        <v>255</v>
      </c>
      <c r="C2" s="23"/>
      <c r="D2" s="23"/>
      <c r="E2" s="23"/>
      <c r="F2" s="23"/>
      <c r="G2" s="23"/>
      <c r="H2" s="23"/>
      <c r="I2" s="23"/>
      <c r="J2" s="23"/>
      <c r="K2" s="23"/>
      <c r="L2" s="23"/>
    </row>
    <row r="3" spans="1:12" ht="23.25" x14ac:dyDescent="0.2">
      <c r="A3" s="285" t="s">
        <v>46</v>
      </c>
      <c r="B3" s="286"/>
      <c r="C3" s="286"/>
      <c r="D3" s="286"/>
      <c r="E3" s="286"/>
      <c r="F3" s="286"/>
      <c r="G3" s="286"/>
      <c r="H3" s="286"/>
      <c r="I3" s="286"/>
      <c r="J3" s="286"/>
      <c r="K3" s="286"/>
      <c r="L3" s="287"/>
    </row>
    <row r="4" spans="1:12" x14ac:dyDescent="0.2">
      <c r="A4" s="24"/>
      <c r="B4" s="288" t="s">
        <v>51</v>
      </c>
      <c r="C4" s="289"/>
      <c r="D4" s="289"/>
      <c r="E4" s="289"/>
      <c r="F4" s="289"/>
      <c r="G4" s="289"/>
      <c r="H4" s="289"/>
      <c r="I4" s="289"/>
      <c r="J4" s="289"/>
      <c r="K4" s="289"/>
      <c r="L4" s="289"/>
    </row>
    <row r="5" spans="1:12" x14ac:dyDescent="0.2">
      <c r="A5" s="24"/>
      <c r="B5" s="289"/>
      <c r="C5" s="289"/>
      <c r="D5" s="289"/>
      <c r="E5" s="289"/>
      <c r="F5" s="289"/>
      <c r="G5" s="289"/>
      <c r="H5" s="289"/>
      <c r="I5" s="289"/>
      <c r="J5" s="289"/>
      <c r="K5" s="289"/>
      <c r="L5" s="289"/>
    </row>
    <row r="6" spans="1:12" ht="22.5" customHeight="1" x14ac:dyDescent="0.2">
      <c r="A6" s="24"/>
      <c r="B6" s="292" t="s">
        <v>50</v>
      </c>
      <c r="C6" s="292"/>
      <c r="D6" s="292"/>
      <c r="E6" s="292"/>
      <c r="F6" s="292"/>
      <c r="G6" s="292"/>
      <c r="H6" s="292"/>
      <c r="I6" s="292"/>
      <c r="J6" s="292"/>
      <c r="K6" s="292"/>
      <c r="L6" s="292"/>
    </row>
    <row r="7" spans="1:12" ht="20.25" customHeight="1" x14ac:dyDescent="0.2">
      <c r="A7" s="24"/>
      <c r="B7" s="292"/>
      <c r="C7" s="292"/>
      <c r="D7" s="292"/>
      <c r="E7" s="292"/>
      <c r="F7" s="292"/>
      <c r="G7" s="292"/>
      <c r="H7" s="292"/>
      <c r="I7" s="292"/>
      <c r="J7" s="292"/>
      <c r="K7" s="292"/>
      <c r="L7" s="292"/>
    </row>
    <row r="8" spans="1:12" ht="26.25" customHeight="1" x14ac:dyDescent="0.2">
      <c r="A8" s="24"/>
      <c r="B8" s="291" t="s">
        <v>38</v>
      </c>
      <c r="C8" s="291"/>
      <c r="D8" s="291"/>
      <c r="E8" s="291"/>
      <c r="F8" s="291"/>
      <c r="G8" s="291"/>
      <c r="H8" s="291"/>
      <c r="I8" s="291"/>
      <c r="J8" s="291"/>
      <c r="K8" s="291"/>
      <c r="L8" s="291"/>
    </row>
    <row r="9" spans="1:12" ht="18" x14ac:dyDescent="0.2">
      <c r="A9" s="278" t="s">
        <v>67</v>
      </c>
      <c r="B9" s="278"/>
      <c r="C9" s="278"/>
      <c r="D9" s="278"/>
      <c r="E9" s="278"/>
      <c r="F9" s="278"/>
      <c r="G9" s="278"/>
      <c r="H9" s="278"/>
      <c r="I9" s="278"/>
      <c r="J9" s="278"/>
      <c r="K9" s="278"/>
      <c r="L9" s="278"/>
    </row>
    <row r="10" spans="1:12" ht="18" x14ac:dyDescent="0.2">
      <c r="A10" s="26"/>
      <c r="B10" s="290" t="s">
        <v>39</v>
      </c>
      <c r="C10" s="290"/>
      <c r="D10" s="290"/>
      <c r="E10" s="290"/>
      <c r="F10" s="290"/>
      <c r="G10" s="290"/>
      <c r="H10" s="290"/>
      <c r="I10" s="290"/>
      <c r="J10" s="290"/>
      <c r="K10" s="290"/>
      <c r="L10" s="290"/>
    </row>
    <row r="11" spans="1:12" ht="18" x14ac:dyDescent="0.2">
      <c r="A11" s="26"/>
      <c r="B11" s="290" t="s">
        <v>47</v>
      </c>
      <c r="C11" s="290"/>
      <c r="D11" s="290"/>
      <c r="E11" s="290"/>
      <c r="F11" s="290"/>
      <c r="G11" s="290"/>
      <c r="H11" s="290"/>
      <c r="I11" s="290"/>
      <c r="J11" s="290"/>
      <c r="K11" s="290"/>
      <c r="L11" s="290"/>
    </row>
    <row r="12" spans="1:12" ht="40.5" customHeight="1" x14ac:dyDescent="0.2">
      <c r="A12" s="25"/>
      <c r="B12" s="280" t="s">
        <v>48</v>
      </c>
      <c r="C12" s="281"/>
      <c r="D12" s="281"/>
      <c r="E12" s="281"/>
      <c r="F12" s="281"/>
      <c r="G12" s="281"/>
      <c r="H12" s="281"/>
      <c r="I12" s="281"/>
      <c r="J12" s="281"/>
      <c r="K12" s="281"/>
      <c r="L12" s="281"/>
    </row>
    <row r="13" spans="1:12" ht="28.5" customHeight="1" x14ac:dyDescent="0.2">
      <c r="A13" s="25"/>
      <c r="B13" s="293" t="s">
        <v>49</v>
      </c>
      <c r="C13" s="281"/>
      <c r="D13" s="281"/>
      <c r="E13" s="281"/>
      <c r="F13" s="281"/>
      <c r="G13" s="281"/>
      <c r="H13" s="281"/>
      <c r="I13" s="281"/>
      <c r="J13" s="281"/>
      <c r="K13" s="281"/>
      <c r="L13" s="281"/>
    </row>
    <row r="14" spans="1:12" ht="27.75" customHeight="1" x14ac:dyDescent="0.2">
      <c r="A14" s="25"/>
      <c r="B14" s="293" t="s">
        <v>52</v>
      </c>
      <c r="C14" s="281"/>
      <c r="D14" s="281"/>
      <c r="E14" s="281"/>
      <c r="F14" s="281"/>
      <c r="G14" s="281"/>
      <c r="H14" s="281"/>
      <c r="I14" s="281"/>
      <c r="J14" s="281"/>
      <c r="K14" s="281"/>
      <c r="L14" s="281"/>
    </row>
    <row r="15" spans="1:12" ht="30" customHeight="1" x14ac:dyDescent="0.2">
      <c r="A15" s="25"/>
      <c r="B15" s="293" t="s">
        <v>53</v>
      </c>
      <c r="C15" s="281"/>
      <c r="D15" s="281"/>
      <c r="E15" s="281"/>
      <c r="F15" s="281"/>
      <c r="G15" s="281"/>
      <c r="H15" s="281"/>
      <c r="I15" s="281"/>
      <c r="J15" s="281"/>
      <c r="K15" s="281"/>
      <c r="L15" s="281"/>
    </row>
    <row r="16" spans="1:12" ht="25.5" customHeight="1" x14ac:dyDescent="0.2">
      <c r="A16" s="25"/>
      <c r="B16" s="293" t="s">
        <v>56</v>
      </c>
      <c r="C16" s="293"/>
      <c r="D16" s="293"/>
      <c r="E16" s="293"/>
      <c r="F16" s="293"/>
      <c r="G16" s="293"/>
      <c r="H16" s="293"/>
      <c r="I16" s="293"/>
      <c r="J16" s="293"/>
      <c r="K16" s="293"/>
      <c r="L16" s="293"/>
    </row>
    <row r="17" spans="1:12" ht="0.75" hidden="1" customHeight="1" x14ac:dyDescent="0.2">
      <c r="A17" s="278" t="s">
        <v>68</v>
      </c>
      <c r="B17" s="278"/>
      <c r="C17" s="278"/>
      <c r="D17" s="278"/>
      <c r="E17" s="278"/>
      <c r="F17" s="278"/>
      <c r="G17" s="278"/>
      <c r="H17" s="278"/>
      <c r="I17" s="278"/>
      <c r="J17" s="278"/>
      <c r="K17" s="278"/>
      <c r="L17" s="278"/>
    </row>
    <row r="18" spans="1:12" ht="26.25" hidden="1" customHeight="1" x14ac:dyDescent="0.2">
      <c r="A18" s="25"/>
      <c r="B18" s="281" t="s">
        <v>69</v>
      </c>
      <c r="C18" s="281"/>
      <c r="D18" s="281"/>
      <c r="E18" s="281"/>
      <c r="F18" s="281"/>
      <c r="G18" s="281"/>
      <c r="H18" s="281"/>
      <c r="I18" s="281"/>
      <c r="J18" s="281"/>
      <c r="K18" s="281"/>
      <c r="L18" s="281"/>
    </row>
    <row r="19" spans="1:12" ht="26.25" hidden="1" customHeight="1" x14ac:dyDescent="0.2">
      <c r="A19" s="278" t="s">
        <v>70</v>
      </c>
      <c r="B19" s="278"/>
      <c r="C19" s="278"/>
      <c r="D19" s="278"/>
      <c r="E19" s="278"/>
      <c r="F19" s="278"/>
      <c r="G19" s="278"/>
      <c r="H19" s="278"/>
      <c r="I19" s="278"/>
      <c r="J19" s="278"/>
      <c r="K19" s="278"/>
      <c r="L19" s="278"/>
    </row>
    <row r="20" spans="1:12" ht="42.75" hidden="1" customHeight="1" x14ac:dyDescent="0.2">
      <c r="A20" s="25"/>
      <c r="B20" s="281" t="s">
        <v>71</v>
      </c>
      <c r="C20" s="281"/>
      <c r="D20" s="281"/>
      <c r="E20" s="281"/>
      <c r="F20" s="281"/>
      <c r="G20" s="281"/>
      <c r="H20" s="281"/>
      <c r="I20" s="281"/>
      <c r="J20" s="281"/>
      <c r="K20" s="281"/>
      <c r="L20" s="281"/>
    </row>
    <row r="21" spans="1:12" ht="6.75" hidden="1" customHeight="1" x14ac:dyDescent="0.2">
      <c r="A21" s="278" t="s">
        <v>72</v>
      </c>
      <c r="B21" s="278"/>
      <c r="C21" s="278"/>
      <c r="D21" s="278"/>
      <c r="E21" s="278"/>
      <c r="F21" s="278"/>
      <c r="G21" s="278"/>
      <c r="H21" s="278"/>
      <c r="I21" s="278"/>
      <c r="J21" s="278"/>
      <c r="K21" s="278"/>
      <c r="L21" s="278"/>
    </row>
    <row r="22" spans="1:12" ht="20.25" hidden="1" customHeight="1" x14ac:dyDescent="0.2">
      <c r="A22" s="25"/>
      <c r="B22" s="281" t="s">
        <v>73</v>
      </c>
      <c r="C22" s="281"/>
      <c r="D22" s="281"/>
      <c r="E22" s="281"/>
      <c r="F22" s="281"/>
      <c r="G22" s="281"/>
      <c r="H22" s="281"/>
      <c r="I22" s="281"/>
      <c r="J22" s="281"/>
      <c r="K22" s="281"/>
      <c r="L22" s="281"/>
    </row>
    <row r="23" spans="1:12" ht="30.75" customHeight="1" x14ac:dyDescent="0.2">
      <c r="A23" s="278" t="s">
        <v>74</v>
      </c>
      <c r="B23" s="278"/>
      <c r="C23" s="278"/>
      <c r="D23" s="278"/>
      <c r="E23" s="278"/>
      <c r="F23" s="278"/>
      <c r="G23" s="278"/>
      <c r="H23" s="278"/>
      <c r="I23" s="278"/>
      <c r="J23" s="278"/>
      <c r="K23" s="278"/>
      <c r="L23" s="278"/>
    </row>
    <row r="24" spans="1:12" ht="27" customHeight="1" x14ac:dyDescent="0.2">
      <c r="A24" s="25"/>
      <c r="B24" s="295" t="s">
        <v>75</v>
      </c>
      <c r="C24" s="296"/>
      <c r="D24" s="296"/>
      <c r="E24" s="296"/>
      <c r="F24" s="296"/>
      <c r="G24" s="296"/>
      <c r="H24" s="296"/>
      <c r="I24" s="296"/>
      <c r="J24" s="296"/>
      <c r="K24" s="296"/>
      <c r="L24" s="296"/>
    </row>
    <row r="25" spans="1:12" ht="27" customHeight="1" x14ac:dyDescent="0.2">
      <c r="A25" s="278" t="s">
        <v>250</v>
      </c>
      <c r="B25" s="278"/>
      <c r="C25" s="278"/>
      <c r="D25" s="278"/>
      <c r="E25" s="278"/>
      <c r="F25" s="278"/>
      <c r="G25" s="278"/>
      <c r="H25" s="278"/>
      <c r="I25" s="278"/>
      <c r="J25" s="278"/>
      <c r="K25" s="278"/>
      <c r="L25" s="278"/>
    </row>
    <row r="26" spans="1:12" ht="46.5" customHeight="1" x14ac:dyDescent="0.2">
      <c r="A26" s="25"/>
      <c r="B26" s="279" t="s">
        <v>93</v>
      </c>
      <c r="C26" s="294"/>
      <c r="D26" s="294"/>
      <c r="E26" s="294"/>
      <c r="F26" s="294"/>
      <c r="G26" s="294"/>
      <c r="H26" s="294"/>
      <c r="I26" s="294"/>
      <c r="J26" s="294"/>
      <c r="K26" s="294"/>
      <c r="L26" s="294"/>
    </row>
    <row r="27" spans="1:12" ht="23.25" customHeight="1" x14ac:dyDescent="0.2">
      <c r="A27" s="278" t="s">
        <v>251</v>
      </c>
      <c r="B27" s="278"/>
      <c r="C27" s="278"/>
      <c r="D27" s="278"/>
      <c r="E27" s="278"/>
      <c r="F27" s="278"/>
      <c r="G27" s="278"/>
      <c r="H27" s="278"/>
      <c r="I27" s="278"/>
      <c r="J27" s="278"/>
      <c r="K27" s="278"/>
      <c r="L27" s="278"/>
    </row>
    <row r="28" spans="1:12" ht="18.75" customHeight="1" x14ac:dyDescent="0.2">
      <c r="A28" s="25"/>
      <c r="B28" s="279" t="s">
        <v>252</v>
      </c>
      <c r="C28" s="294"/>
      <c r="D28" s="294"/>
      <c r="E28" s="294"/>
      <c r="F28" s="294"/>
      <c r="G28" s="294"/>
      <c r="H28" s="294"/>
      <c r="I28" s="294"/>
      <c r="J28" s="294"/>
      <c r="K28" s="294"/>
      <c r="L28" s="294"/>
    </row>
    <row r="29" spans="1:12" ht="18.75" customHeight="1" x14ac:dyDescent="0.2">
      <c r="A29" s="278" t="s">
        <v>253</v>
      </c>
      <c r="B29" s="278"/>
      <c r="C29" s="278"/>
      <c r="D29" s="278"/>
      <c r="E29" s="278"/>
      <c r="F29" s="278"/>
      <c r="G29" s="278"/>
      <c r="H29" s="278"/>
      <c r="I29" s="278"/>
      <c r="J29" s="278"/>
      <c r="K29" s="278"/>
      <c r="L29" s="278"/>
    </row>
    <row r="30" spans="1:12" ht="31.5" customHeight="1" x14ac:dyDescent="0.2">
      <c r="A30" s="26"/>
      <c r="B30" s="279" t="s">
        <v>254</v>
      </c>
      <c r="C30" s="294"/>
      <c r="D30" s="294"/>
      <c r="E30" s="294"/>
      <c r="F30" s="294"/>
      <c r="G30" s="294"/>
      <c r="H30" s="294"/>
      <c r="I30" s="294"/>
      <c r="J30" s="294"/>
      <c r="K30" s="294"/>
      <c r="L30" s="294"/>
    </row>
    <row r="31" spans="1:12" ht="15.75" customHeight="1" x14ac:dyDescent="0.2">
      <c r="A31" s="278" t="s">
        <v>261</v>
      </c>
      <c r="B31" s="278"/>
      <c r="C31" s="278"/>
      <c r="D31" s="278"/>
      <c r="E31" s="278"/>
      <c r="F31" s="278"/>
      <c r="G31" s="278"/>
      <c r="H31" s="278"/>
      <c r="I31" s="278"/>
      <c r="J31" s="278"/>
      <c r="K31" s="278"/>
      <c r="L31" s="278"/>
    </row>
    <row r="32" spans="1:12" ht="15.75" customHeight="1" x14ac:dyDescent="0.2">
      <c r="A32" s="235"/>
      <c r="B32" s="279" t="s">
        <v>259</v>
      </c>
      <c r="C32" s="279"/>
      <c r="D32" s="279"/>
      <c r="E32" s="279"/>
      <c r="F32" s="279"/>
      <c r="G32" s="279"/>
      <c r="H32" s="279"/>
      <c r="I32" s="279"/>
      <c r="J32" s="279"/>
      <c r="K32" s="279"/>
      <c r="L32" s="279"/>
    </row>
    <row r="33" spans="1:12" ht="21.75" customHeight="1" x14ac:dyDescent="0.2">
      <c r="A33" s="235"/>
      <c r="B33" s="279"/>
      <c r="C33" s="279"/>
      <c r="D33" s="279"/>
      <c r="E33" s="279"/>
      <c r="F33" s="279"/>
      <c r="G33" s="279"/>
      <c r="H33" s="279"/>
      <c r="I33" s="279"/>
      <c r="J33" s="279"/>
      <c r="K33" s="279"/>
      <c r="L33" s="279"/>
    </row>
    <row r="34" spans="1:12" ht="30.75" customHeight="1" x14ac:dyDescent="0.25">
      <c r="A34" s="24"/>
      <c r="B34" s="277" t="s">
        <v>256</v>
      </c>
      <c r="C34" s="277"/>
      <c r="D34" s="277"/>
      <c r="E34" s="277"/>
      <c r="F34" s="277"/>
      <c r="G34" s="277"/>
      <c r="H34" s="277"/>
      <c r="I34" s="277"/>
      <c r="J34" s="277"/>
      <c r="K34" s="277"/>
      <c r="L34" s="277"/>
    </row>
    <row r="35" spans="1:12" ht="15.75" x14ac:dyDescent="0.25">
      <c r="A35" s="24"/>
      <c r="B35" s="27" t="s">
        <v>41</v>
      </c>
      <c r="C35" s="24"/>
      <c r="D35" s="24"/>
      <c r="E35" s="24"/>
      <c r="F35" s="24"/>
      <c r="G35" s="24"/>
      <c r="H35" s="24"/>
      <c r="I35" s="24"/>
      <c r="J35" s="24"/>
      <c r="K35" s="24"/>
      <c r="L35" s="24"/>
    </row>
    <row r="36" spans="1:12" x14ac:dyDescent="0.2">
      <c r="A36" s="24"/>
      <c r="B36" s="44" t="str">
        <f>B2</f>
        <v>angeloatonon@gmail.com</v>
      </c>
      <c r="C36" s="24"/>
      <c r="D36" s="24"/>
      <c r="E36" s="24"/>
      <c r="F36" s="24"/>
      <c r="G36" s="24"/>
      <c r="H36" s="24"/>
      <c r="I36" s="24"/>
      <c r="J36" s="24"/>
      <c r="K36" s="24"/>
      <c r="L36" s="24"/>
    </row>
    <row r="37" spans="1:12" ht="8.25" customHeight="1" x14ac:dyDescent="0.2">
      <c r="A37" s="24"/>
      <c r="B37" s="24"/>
      <c r="C37" s="24"/>
      <c r="D37" s="24"/>
      <c r="E37" s="24"/>
      <c r="F37" s="24"/>
      <c r="G37" s="24"/>
      <c r="H37" s="24"/>
      <c r="I37" s="24"/>
      <c r="J37" s="24"/>
      <c r="K37" s="24"/>
      <c r="L37" s="24"/>
    </row>
    <row r="38" spans="1:12" x14ac:dyDescent="0.2">
      <c r="A38" s="24"/>
      <c r="B38" s="28" t="s">
        <v>42</v>
      </c>
      <c r="C38" s="24"/>
      <c r="D38" s="24"/>
      <c r="E38" s="24"/>
      <c r="F38" s="24"/>
      <c r="G38" s="24"/>
      <c r="H38" s="24"/>
      <c r="I38" s="24"/>
      <c r="J38" s="24"/>
      <c r="K38" s="24"/>
      <c r="L38" s="24"/>
    </row>
    <row r="39" spans="1:12" x14ac:dyDescent="0.2">
      <c r="A39" s="24"/>
      <c r="B39" s="28" t="s">
        <v>43</v>
      </c>
      <c r="C39" s="24"/>
      <c r="D39" s="24"/>
      <c r="E39" s="24"/>
      <c r="F39" s="24"/>
      <c r="G39" s="24"/>
      <c r="H39" s="24"/>
      <c r="I39" s="24"/>
      <c r="J39" s="24"/>
      <c r="K39" s="24"/>
      <c r="L39" s="24"/>
    </row>
    <row r="40" spans="1:12" x14ac:dyDescent="0.2">
      <c r="A40" s="24"/>
      <c r="B40" s="28" t="s">
        <v>44</v>
      </c>
      <c r="C40" s="24"/>
      <c r="D40" s="24"/>
      <c r="E40" s="24"/>
      <c r="F40" s="24"/>
      <c r="G40" s="24"/>
      <c r="H40" s="24"/>
      <c r="I40" s="24"/>
      <c r="J40" s="24"/>
      <c r="K40" s="24"/>
      <c r="L40" s="24"/>
    </row>
    <row r="41" spans="1:12" x14ac:dyDescent="0.2">
      <c r="A41" s="24"/>
      <c r="B41" s="29" t="s">
        <v>45</v>
      </c>
      <c r="C41" s="24"/>
      <c r="D41" s="24"/>
      <c r="E41" s="24"/>
      <c r="F41" s="24"/>
      <c r="G41" s="24"/>
      <c r="H41" s="24"/>
      <c r="I41" s="24"/>
      <c r="J41" s="24"/>
      <c r="K41" s="24"/>
      <c r="L41" s="24"/>
    </row>
    <row r="42" spans="1:12" x14ac:dyDescent="0.2">
      <c r="A42" s="24"/>
      <c r="B42" s="31"/>
      <c r="C42" s="31"/>
      <c r="D42" s="31"/>
      <c r="E42" s="31"/>
      <c r="F42" s="31"/>
      <c r="G42" s="31"/>
      <c r="H42" s="31"/>
      <c r="I42" s="31"/>
      <c r="J42" s="31"/>
      <c r="K42" s="24"/>
      <c r="L42" s="24"/>
    </row>
    <row r="43" spans="1:12" x14ac:dyDescent="0.2">
      <c r="A43" s="30"/>
      <c r="B43" s="30"/>
      <c r="C43" s="30"/>
      <c r="D43" s="30"/>
      <c r="E43" s="30"/>
      <c r="F43" s="30"/>
      <c r="G43" s="30"/>
      <c r="H43" s="30"/>
      <c r="I43" s="30"/>
      <c r="J43" s="30"/>
      <c r="K43" s="30"/>
      <c r="L43" s="30"/>
    </row>
    <row r="44" spans="1:12" x14ac:dyDescent="0.2">
      <c r="A44" s="30"/>
      <c r="B44" s="30"/>
      <c r="C44" s="30"/>
      <c r="D44" s="30"/>
      <c r="E44" s="30"/>
      <c r="F44" s="30"/>
      <c r="G44" s="30"/>
      <c r="H44" s="30"/>
      <c r="I44" s="30"/>
      <c r="J44" s="30"/>
      <c r="K44" s="30"/>
      <c r="L44" s="30"/>
    </row>
    <row r="45" spans="1:12" x14ac:dyDescent="0.2">
      <c r="A45" s="30"/>
      <c r="B45" s="30"/>
      <c r="C45" s="30"/>
      <c r="D45" s="30"/>
      <c r="E45" s="30"/>
      <c r="F45" s="30"/>
      <c r="G45" s="30"/>
      <c r="H45" s="30"/>
      <c r="I45" s="30"/>
      <c r="J45" s="30"/>
      <c r="K45" s="30"/>
      <c r="L45" s="30"/>
    </row>
    <row r="46" spans="1:12" x14ac:dyDescent="0.2">
      <c r="A46" s="30"/>
      <c r="B46" s="30"/>
      <c r="C46" s="30"/>
      <c r="D46" s="30"/>
      <c r="E46" s="30"/>
      <c r="F46" s="30"/>
      <c r="G46" s="30"/>
      <c r="H46" s="30"/>
      <c r="I46" s="30"/>
      <c r="J46" s="30"/>
      <c r="K46" s="30"/>
      <c r="L46" s="30"/>
    </row>
    <row r="47" spans="1:12" x14ac:dyDescent="0.2">
      <c r="A47" s="30"/>
      <c r="B47" s="30"/>
      <c r="C47" s="30"/>
      <c r="D47" s="30"/>
      <c r="E47" s="30"/>
      <c r="F47" s="30"/>
      <c r="G47" s="30"/>
      <c r="H47" s="30"/>
      <c r="I47" s="30"/>
      <c r="J47" s="30"/>
      <c r="K47" s="30"/>
      <c r="L47" s="30"/>
    </row>
    <row r="48" spans="1:12" x14ac:dyDescent="0.2">
      <c r="A48" s="30"/>
      <c r="B48" s="30"/>
      <c r="C48" s="30"/>
      <c r="D48" s="30"/>
      <c r="E48" s="30"/>
      <c r="F48" s="30"/>
      <c r="G48" s="30"/>
      <c r="H48" s="30"/>
      <c r="I48" s="30"/>
      <c r="J48" s="30"/>
      <c r="K48" s="30"/>
      <c r="L48" s="30"/>
    </row>
    <row r="49" spans="1:12" x14ac:dyDescent="0.2">
      <c r="A49" s="30"/>
      <c r="B49" s="30"/>
      <c r="C49" s="30"/>
      <c r="D49" s="30"/>
      <c r="E49" s="30"/>
      <c r="F49" s="30"/>
      <c r="G49" s="30"/>
      <c r="H49" s="30"/>
      <c r="I49" s="30"/>
      <c r="J49" s="30"/>
      <c r="K49" s="30"/>
      <c r="L49" s="30"/>
    </row>
    <row r="50" spans="1:12" x14ac:dyDescent="0.2">
      <c r="A50" s="30"/>
      <c r="B50" s="30"/>
      <c r="C50" s="30"/>
      <c r="D50" s="30"/>
      <c r="E50" s="30"/>
      <c r="F50" s="30"/>
      <c r="G50" s="30"/>
      <c r="H50" s="30"/>
      <c r="I50" s="30"/>
      <c r="J50" s="30"/>
      <c r="K50" s="30"/>
      <c r="L50" s="30"/>
    </row>
    <row r="51" spans="1:12" x14ac:dyDescent="0.2">
      <c r="A51" s="30"/>
      <c r="B51" s="30"/>
      <c r="C51" s="30"/>
      <c r="D51" s="30"/>
      <c r="E51" s="30"/>
      <c r="F51" s="30"/>
      <c r="G51" s="30"/>
      <c r="H51" s="30"/>
      <c r="I51" s="30"/>
      <c r="J51" s="30"/>
      <c r="K51" s="30"/>
      <c r="L51" s="30"/>
    </row>
    <row r="52" spans="1:12" x14ac:dyDescent="0.2">
      <c r="A52" s="30"/>
      <c r="B52" s="30"/>
      <c r="C52" s="30"/>
      <c r="D52" s="30"/>
      <c r="E52" s="30"/>
      <c r="F52" s="30"/>
      <c r="G52" s="30"/>
      <c r="H52" s="30"/>
      <c r="I52" s="30"/>
      <c r="J52" s="30"/>
      <c r="K52" s="30"/>
      <c r="L52" s="30"/>
    </row>
    <row r="53" spans="1:12" x14ac:dyDescent="0.2">
      <c r="A53" s="30"/>
      <c r="B53" s="30"/>
      <c r="C53" s="30"/>
      <c r="D53" s="30"/>
      <c r="E53" s="30"/>
      <c r="F53" s="30"/>
      <c r="G53" s="30"/>
      <c r="H53" s="30"/>
      <c r="I53" s="30"/>
      <c r="J53" s="30"/>
      <c r="K53" s="30"/>
      <c r="L53" s="30"/>
    </row>
    <row r="54" spans="1:12" x14ac:dyDescent="0.2">
      <c r="A54" s="30"/>
      <c r="B54" s="30"/>
      <c r="C54" s="30"/>
      <c r="D54" s="30"/>
      <c r="E54" s="30"/>
      <c r="F54" s="30"/>
      <c r="G54" s="30"/>
      <c r="H54" s="30"/>
      <c r="I54" s="30"/>
      <c r="J54" s="30"/>
      <c r="K54" s="30"/>
      <c r="L54" s="30"/>
    </row>
    <row r="55" spans="1:12" x14ac:dyDescent="0.2">
      <c r="A55" s="30"/>
      <c r="B55" s="30"/>
      <c r="C55" s="30"/>
      <c r="D55" s="30"/>
      <c r="E55" s="30"/>
      <c r="F55" s="30"/>
      <c r="G55" s="30"/>
      <c r="H55" s="30"/>
      <c r="I55" s="30"/>
      <c r="J55" s="30"/>
      <c r="K55" s="30"/>
      <c r="L55" s="30"/>
    </row>
    <row r="56" spans="1:12" x14ac:dyDescent="0.2">
      <c r="A56" s="30"/>
      <c r="B56" s="30"/>
      <c r="C56" s="30"/>
      <c r="D56" s="30"/>
      <c r="E56" s="30"/>
      <c r="F56" s="30"/>
      <c r="G56" s="30"/>
      <c r="H56" s="30"/>
      <c r="I56" s="30"/>
      <c r="J56" s="30"/>
      <c r="K56" s="30"/>
      <c r="L56" s="30"/>
    </row>
    <row r="57" spans="1:12" x14ac:dyDescent="0.2">
      <c r="A57" s="30"/>
      <c r="B57" s="30"/>
      <c r="C57" s="30"/>
      <c r="D57" s="30"/>
      <c r="E57" s="30"/>
      <c r="F57" s="30"/>
      <c r="G57" s="30"/>
      <c r="H57" s="30"/>
      <c r="I57" s="30"/>
      <c r="J57" s="30"/>
      <c r="K57" s="30"/>
      <c r="L57" s="30"/>
    </row>
    <row r="58" spans="1:12" x14ac:dyDescent="0.2">
      <c r="A58" s="30"/>
      <c r="B58" s="30"/>
      <c r="C58" s="30"/>
      <c r="D58" s="30"/>
      <c r="E58" s="30"/>
      <c r="F58" s="30"/>
      <c r="G58" s="30"/>
      <c r="H58" s="30"/>
      <c r="I58" s="30"/>
      <c r="J58" s="30"/>
      <c r="K58" s="30"/>
      <c r="L58" s="30"/>
    </row>
    <row r="59" spans="1:12" x14ac:dyDescent="0.2">
      <c r="A59" s="30"/>
      <c r="B59" s="30"/>
      <c r="C59" s="30"/>
      <c r="D59" s="30"/>
      <c r="E59" s="30"/>
      <c r="F59" s="30"/>
      <c r="G59" s="30"/>
      <c r="H59" s="30"/>
      <c r="I59" s="30"/>
      <c r="J59" s="30"/>
      <c r="K59" s="30"/>
      <c r="L59" s="30"/>
    </row>
    <row r="60" spans="1:12" x14ac:dyDescent="0.2">
      <c r="A60" s="30"/>
      <c r="B60" s="30"/>
      <c r="C60" s="30"/>
      <c r="D60" s="30"/>
      <c r="E60" s="30"/>
      <c r="F60" s="30"/>
      <c r="G60" s="30"/>
      <c r="H60" s="30"/>
      <c r="I60" s="30"/>
      <c r="J60" s="30"/>
      <c r="K60" s="30"/>
      <c r="L60" s="30"/>
    </row>
    <row r="61" spans="1:12" x14ac:dyDescent="0.2">
      <c r="A61" s="30"/>
      <c r="B61" s="30"/>
      <c r="C61" s="30"/>
      <c r="D61" s="30"/>
      <c r="E61" s="30"/>
      <c r="F61" s="30"/>
      <c r="G61" s="30"/>
      <c r="H61" s="30"/>
      <c r="I61" s="30"/>
      <c r="J61" s="30"/>
      <c r="K61" s="30"/>
      <c r="L61" s="30"/>
    </row>
    <row r="62" spans="1:12" x14ac:dyDescent="0.2">
      <c r="A62" s="30"/>
      <c r="B62" s="30"/>
      <c r="C62" s="30"/>
      <c r="D62" s="30"/>
      <c r="E62" s="30"/>
      <c r="F62" s="30"/>
      <c r="G62" s="30"/>
      <c r="H62" s="30"/>
      <c r="I62" s="30"/>
      <c r="J62" s="30"/>
      <c r="K62" s="30"/>
      <c r="L62" s="30"/>
    </row>
    <row r="63" spans="1:12" x14ac:dyDescent="0.2">
      <c r="A63" s="30"/>
      <c r="B63" s="30"/>
      <c r="C63" s="30"/>
      <c r="D63" s="30"/>
      <c r="E63" s="30"/>
      <c r="F63" s="30"/>
      <c r="G63" s="30"/>
      <c r="H63" s="30"/>
      <c r="I63" s="30"/>
      <c r="J63" s="30"/>
      <c r="K63" s="30"/>
      <c r="L63" s="30"/>
    </row>
    <row r="64" spans="1:12" x14ac:dyDescent="0.2">
      <c r="A64" s="30"/>
      <c r="B64" s="30"/>
      <c r="C64" s="30"/>
      <c r="D64" s="30"/>
      <c r="E64" s="30"/>
      <c r="F64" s="30"/>
      <c r="G64" s="30"/>
      <c r="H64" s="30"/>
      <c r="I64" s="30"/>
      <c r="J64" s="30"/>
      <c r="K64" s="30"/>
      <c r="L64" s="30"/>
    </row>
    <row r="65" spans="1:12" x14ac:dyDescent="0.2">
      <c r="A65" s="30"/>
      <c r="B65" s="30"/>
      <c r="C65" s="30"/>
      <c r="D65" s="30"/>
      <c r="E65" s="30"/>
      <c r="F65" s="30"/>
      <c r="G65" s="30"/>
      <c r="H65" s="30"/>
      <c r="I65" s="30"/>
      <c r="J65" s="30"/>
      <c r="K65" s="30"/>
      <c r="L65" s="30"/>
    </row>
    <row r="66" spans="1:12" x14ac:dyDescent="0.2">
      <c r="A66" s="30"/>
      <c r="B66" s="30"/>
      <c r="C66" s="30"/>
      <c r="D66" s="30"/>
      <c r="E66" s="30"/>
      <c r="F66" s="30"/>
      <c r="G66" s="30"/>
      <c r="H66" s="30"/>
      <c r="I66" s="30"/>
      <c r="J66" s="30"/>
      <c r="K66" s="30"/>
      <c r="L66" s="30"/>
    </row>
    <row r="67" spans="1:12" x14ac:dyDescent="0.2">
      <c r="A67" s="30"/>
      <c r="B67" s="30"/>
      <c r="C67" s="30"/>
      <c r="D67" s="30"/>
      <c r="E67" s="30"/>
      <c r="F67" s="30"/>
      <c r="G67" s="30"/>
      <c r="H67" s="30"/>
      <c r="I67" s="30"/>
      <c r="J67" s="30"/>
      <c r="K67" s="30"/>
      <c r="L67" s="30"/>
    </row>
    <row r="68" spans="1:12" x14ac:dyDescent="0.2">
      <c r="A68" s="30"/>
      <c r="B68" s="30"/>
      <c r="C68" s="30"/>
      <c r="D68" s="30"/>
      <c r="E68" s="30"/>
      <c r="F68" s="30"/>
      <c r="G68" s="30"/>
      <c r="H68" s="30"/>
      <c r="I68" s="30"/>
      <c r="J68" s="30"/>
      <c r="K68" s="30"/>
      <c r="L68" s="30"/>
    </row>
  </sheetData>
  <sheetProtection algorithmName="SHA-512" hashValue="9zVJf0zVtteveg1J9duWN+//tlAhBz5OD1B0WS4z2UKL9MGotDFtKLfRPvdvXuJjgSrn44WpwBwLLpb6KhKmGg==" saltValue="QgOrZhFL+3+vDmPxTvtEvA==" spinCount="100000" sheet="1" formatCells="0" formatColumns="0" selectLockedCells="1"/>
  <mergeCells count="30">
    <mergeCell ref="B14:L14"/>
    <mergeCell ref="B18:L18"/>
    <mergeCell ref="B30:L30"/>
    <mergeCell ref="A27:L27"/>
    <mergeCell ref="B28:L28"/>
    <mergeCell ref="B22:L22"/>
    <mergeCell ref="A25:L25"/>
    <mergeCell ref="B26:L26"/>
    <mergeCell ref="B24:L24"/>
    <mergeCell ref="B16:L16"/>
    <mergeCell ref="B15:L15"/>
    <mergeCell ref="A19:L19"/>
    <mergeCell ref="A17:L17"/>
    <mergeCell ref="A21:L21"/>
    <mergeCell ref="B34:L34"/>
    <mergeCell ref="A31:L31"/>
    <mergeCell ref="B32:L33"/>
    <mergeCell ref="B12:L12"/>
    <mergeCell ref="A1:L1"/>
    <mergeCell ref="A3:L3"/>
    <mergeCell ref="B4:L5"/>
    <mergeCell ref="B11:L11"/>
    <mergeCell ref="B10:L10"/>
    <mergeCell ref="B8:L8"/>
    <mergeCell ref="B6:L7"/>
    <mergeCell ref="A9:L9"/>
    <mergeCell ref="B20:L20"/>
    <mergeCell ref="A29:L29"/>
    <mergeCell ref="B13:L13"/>
    <mergeCell ref="A23:L23"/>
  </mergeCells>
  <phoneticPr fontId="14" type="noConversion"/>
  <hyperlinks>
    <hyperlink ref="B36" r:id="rId1" display="angelo.tonon@ig.com.br"/>
    <hyperlink ref="B2" r:id="rId2"/>
  </hyperlinks>
  <pageMargins left="0.78740157499999996" right="0.78740157499999996" top="0.984251969" bottom="0.984251969" header="0.49212598499999999" footer="0.49212598499999999"/>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B4" sqref="B4"/>
    </sheetView>
  </sheetViews>
  <sheetFormatPr defaultRowHeight="12.75" x14ac:dyDescent="0.2"/>
  <cols>
    <col min="1" max="1" width="13.85546875" customWidth="1"/>
    <col min="2" max="2" width="15" bestFit="1" customWidth="1"/>
    <col min="3" max="3" width="10.28515625" customWidth="1"/>
    <col min="4" max="4" width="15.7109375" customWidth="1"/>
    <col min="5" max="5" width="11.5703125" customWidth="1"/>
    <col min="6" max="6" width="12.42578125" customWidth="1"/>
    <col min="7" max="7" width="11.7109375" customWidth="1"/>
    <col min="8" max="8" width="12.7109375" customWidth="1"/>
  </cols>
  <sheetData>
    <row r="2" spans="1:8" x14ac:dyDescent="0.2">
      <c r="C2" t="s">
        <v>62</v>
      </c>
      <c r="D2" t="s">
        <v>63</v>
      </c>
      <c r="E2" s="32" t="s">
        <v>60</v>
      </c>
      <c r="F2" s="32" t="s">
        <v>61</v>
      </c>
      <c r="G2" s="32" t="s">
        <v>15</v>
      </c>
    </row>
    <row r="3" spans="1:8" x14ac:dyDescent="0.2">
      <c r="C3" s="35">
        <v>1.4999999999999999E-2</v>
      </c>
      <c r="D3" s="37">
        <v>4.65E-2</v>
      </c>
      <c r="E3" s="36">
        <v>6.4999999999999997E-3</v>
      </c>
      <c r="F3" s="36">
        <v>0.03</v>
      </c>
      <c r="G3" s="36">
        <v>0.01</v>
      </c>
    </row>
    <row r="4" spans="1:8" x14ac:dyDescent="0.2">
      <c r="A4" t="s">
        <v>64</v>
      </c>
      <c r="B4" s="33">
        <v>51325.5</v>
      </c>
      <c r="C4" s="34">
        <f>B4*C3</f>
        <v>769.88</v>
      </c>
      <c r="D4" s="38">
        <f>B4*D3</f>
        <v>2386.64</v>
      </c>
      <c r="E4" s="34">
        <f>D4-F4-G4</f>
        <v>333.61</v>
      </c>
      <c r="F4" s="34">
        <f>B4*F3</f>
        <v>1539.77</v>
      </c>
      <c r="G4" s="34">
        <f>B4*G3</f>
        <v>513.26</v>
      </c>
      <c r="H4" s="34">
        <f>SUM(E4:G4)</f>
        <v>2386.64</v>
      </c>
    </row>
    <row r="7" spans="1:8" x14ac:dyDescent="0.2">
      <c r="E7" s="39"/>
      <c r="F7" s="39"/>
      <c r="G7" s="39"/>
    </row>
    <row r="8" spans="1:8" x14ac:dyDescent="0.2">
      <c r="E8" s="34"/>
      <c r="F8" s="34"/>
      <c r="G8" s="34"/>
      <c r="H8" s="34"/>
    </row>
  </sheetData>
  <phoneticPr fontId="14" type="noConversion"/>
  <pageMargins left="0.78740157499999996" right="0.78740157499999996" top="0.984251969" bottom="0.984251969"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opLeftCell="B4" zoomScaleNormal="100" zoomScaleSheetLayoutView="100" workbookViewId="0">
      <selection activeCell="E28" sqref="E28"/>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 customWidth="1"/>
    <col min="30" max="30" width="19" hidden="1" customWidth="1"/>
    <col min="31" max="31" width="8.85546875" customWidth="1"/>
    <col min="32" max="32" width="11.42578125" hidden="1" customWidth="1"/>
  </cols>
  <sheetData>
    <row r="1" spans="1:30" ht="3.75" customHeight="1" x14ac:dyDescent="0.2">
      <c r="A1" s="6"/>
      <c r="B1" s="7"/>
      <c r="C1" s="7"/>
      <c r="D1" s="7"/>
      <c r="E1" s="7"/>
      <c r="F1" s="7"/>
      <c r="G1" s="7"/>
      <c r="H1" s="7"/>
      <c r="I1" s="7"/>
      <c r="J1" s="7"/>
      <c r="K1" s="7"/>
      <c r="L1" s="7"/>
      <c r="M1" s="7"/>
      <c r="N1" s="8"/>
      <c r="P1" s="6"/>
      <c r="Q1" s="7"/>
      <c r="R1" s="7"/>
      <c r="S1" s="7"/>
      <c r="T1" s="7"/>
      <c r="U1" s="7"/>
      <c r="V1" s="7"/>
      <c r="W1" s="7"/>
      <c r="X1" s="7"/>
      <c r="Y1" s="7"/>
      <c r="Z1" s="7"/>
      <c r="AA1" s="8"/>
    </row>
    <row r="2" spans="1:30" ht="14.25" customHeight="1" x14ac:dyDescent="0.4">
      <c r="A2" s="9" t="s">
        <v>2</v>
      </c>
      <c r="B2" s="474" t="s">
        <v>11</v>
      </c>
      <c r="C2" s="475"/>
      <c r="D2" s="475"/>
      <c r="E2" s="475"/>
      <c r="F2" s="475"/>
      <c r="G2" s="475"/>
      <c r="H2" s="475"/>
      <c r="I2" s="475"/>
      <c r="J2" s="475"/>
      <c r="K2" s="475"/>
      <c r="L2" s="475"/>
      <c r="M2" s="476"/>
      <c r="N2" s="153"/>
      <c r="O2" s="152"/>
      <c r="P2" s="151" t="s">
        <v>2</v>
      </c>
      <c r="Q2" s="477" t="s">
        <v>11</v>
      </c>
      <c r="R2" s="478"/>
      <c r="S2" s="478"/>
      <c r="T2" s="478"/>
      <c r="U2" s="478"/>
      <c r="V2" s="478"/>
      <c r="W2" s="478"/>
      <c r="X2" s="478"/>
      <c r="Y2" s="478"/>
      <c r="Z2" s="479"/>
      <c r="AA2" s="10"/>
    </row>
    <row r="3" spans="1:30" s="1" customFormat="1" ht="13.5" customHeight="1" x14ac:dyDescent="0.2">
      <c r="A3" s="11"/>
      <c r="B3" s="480" t="s">
        <v>7</v>
      </c>
      <c r="C3" s="481"/>
      <c r="D3" s="482" t="s">
        <v>257</v>
      </c>
      <c r="E3" s="483"/>
      <c r="F3" s="483"/>
      <c r="G3" s="483"/>
      <c r="H3" s="483"/>
      <c r="I3" s="483"/>
      <c r="J3" s="484"/>
      <c r="K3" s="484"/>
      <c r="L3" s="484"/>
      <c r="M3" s="485"/>
      <c r="N3" s="148"/>
      <c r="O3" s="150"/>
      <c r="P3" s="146"/>
      <c r="Q3" s="486" t="s">
        <v>7</v>
      </c>
      <c r="R3" s="487"/>
      <c r="S3" s="149"/>
      <c r="T3" s="488" t="str">
        <f>IF(D3=0," ",IF(D3&gt;0,D3))</f>
        <v>angelo</v>
      </c>
      <c r="U3" s="488"/>
      <c r="V3" s="488"/>
      <c r="W3" s="489"/>
      <c r="X3" s="489"/>
      <c r="Y3" s="489"/>
      <c r="Z3" s="490"/>
      <c r="AA3" s="10"/>
    </row>
    <row r="4" spans="1:30" ht="14.25" customHeight="1" x14ac:dyDescent="0.25">
      <c r="A4" s="12"/>
      <c r="B4" s="491" t="s">
        <v>12</v>
      </c>
      <c r="C4" s="492"/>
      <c r="D4" s="493"/>
      <c r="E4" s="494">
        <v>43466</v>
      </c>
      <c r="F4" s="495"/>
      <c r="G4" s="495"/>
      <c r="H4" s="495"/>
      <c r="I4" s="495"/>
      <c r="J4" s="495"/>
      <c r="K4" s="496"/>
      <c r="L4" s="497" t="s">
        <v>19</v>
      </c>
      <c r="M4" s="498"/>
      <c r="N4" s="148"/>
      <c r="O4" s="147"/>
      <c r="P4" s="146"/>
      <c r="Q4" s="499" t="s">
        <v>12</v>
      </c>
      <c r="R4" s="499"/>
      <c r="S4" s="499"/>
      <c r="T4" s="499"/>
      <c r="U4" s="500">
        <f>E4+31</f>
        <v>43497</v>
      </c>
      <c r="V4" s="500"/>
      <c r="W4" s="500"/>
      <c r="X4" s="500"/>
      <c r="Y4" s="497" t="s">
        <v>34</v>
      </c>
      <c r="Z4" s="498"/>
      <c r="AA4" s="10"/>
    </row>
    <row r="5" spans="1:30" ht="5.25" customHeight="1" x14ac:dyDescent="0.35">
      <c r="A5" s="12"/>
      <c r="B5" s="3"/>
      <c r="C5" s="3"/>
      <c r="D5" s="3"/>
      <c r="E5" s="3"/>
      <c r="F5" s="3"/>
      <c r="G5" s="3"/>
      <c r="H5" s="3"/>
      <c r="I5" s="3"/>
      <c r="J5" s="3"/>
      <c r="K5" s="3"/>
      <c r="L5" s="3"/>
      <c r="M5" s="2"/>
      <c r="N5" s="10"/>
      <c r="P5" s="12"/>
      <c r="Q5" s="3"/>
      <c r="R5" s="3"/>
      <c r="S5" s="3"/>
      <c r="T5" s="3"/>
      <c r="U5" s="3"/>
      <c r="V5" s="3"/>
      <c r="W5" s="3"/>
      <c r="X5" s="3"/>
      <c r="Y5" s="3"/>
      <c r="Z5" s="2"/>
      <c r="AA5" s="10"/>
    </row>
    <row r="6" spans="1:30" ht="12.75" customHeight="1" x14ac:dyDescent="0.2">
      <c r="A6" s="11"/>
      <c r="B6" s="465" t="s">
        <v>14</v>
      </c>
      <c r="C6" s="466"/>
      <c r="D6" s="466"/>
      <c r="E6" s="466"/>
      <c r="F6" s="466"/>
      <c r="G6" s="466"/>
      <c r="H6" s="466"/>
      <c r="I6" s="466"/>
      <c r="J6" s="466"/>
      <c r="K6" s="467"/>
      <c r="L6" s="81">
        <v>0</v>
      </c>
      <c r="M6" s="501" t="s">
        <v>17</v>
      </c>
      <c r="N6" s="10"/>
      <c r="P6" s="143"/>
      <c r="Q6" s="471" t="s">
        <v>14</v>
      </c>
      <c r="R6" s="472"/>
      <c r="S6" s="472"/>
      <c r="T6" s="472"/>
      <c r="U6" s="472"/>
      <c r="V6" s="472"/>
      <c r="W6" s="472"/>
      <c r="X6" s="473"/>
      <c r="Y6" s="81"/>
      <c r="Z6" s="504" t="s">
        <v>17</v>
      </c>
      <c r="AA6" s="10"/>
      <c r="AD6" s="42">
        <v>40544</v>
      </c>
    </row>
    <row r="7" spans="1:30" x14ac:dyDescent="0.2">
      <c r="A7" s="11"/>
      <c r="B7" s="465" t="s">
        <v>8</v>
      </c>
      <c r="C7" s="466"/>
      <c r="D7" s="466"/>
      <c r="E7" s="466"/>
      <c r="F7" s="466"/>
      <c r="G7" s="466"/>
      <c r="H7" s="466"/>
      <c r="I7" s="466"/>
      <c r="J7" s="466"/>
      <c r="K7" s="467"/>
      <c r="L7" s="78">
        <v>0</v>
      </c>
      <c r="M7" s="502"/>
      <c r="N7" s="10"/>
      <c r="P7" s="143"/>
      <c r="Q7" s="471" t="s">
        <v>8</v>
      </c>
      <c r="R7" s="472"/>
      <c r="S7" s="472"/>
      <c r="T7" s="472"/>
      <c r="U7" s="472"/>
      <c r="V7" s="472"/>
      <c r="W7" s="472"/>
      <c r="X7" s="473"/>
      <c r="Y7" s="78">
        <v>0</v>
      </c>
      <c r="Z7" s="505"/>
      <c r="AA7" s="10"/>
      <c r="AD7" s="106">
        <v>40909</v>
      </c>
    </row>
    <row r="8" spans="1:30" x14ac:dyDescent="0.2">
      <c r="A8" s="11"/>
      <c r="B8" s="465" t="s">
        <v>0</v>
      </c>
      <c r="C8" s="466"/>
      <c r="D8" s="466"/>
      <c r="E8" s="466"/>
      <c r="F8" s="466"/>
      <c r="G8" s="466"/>
      <c r="H8" s="466"/>
      <c r="I8" s="466"/>
      <c r="J8" s="466"/>
      <c r="K8" s="467"/>
      <c r="L8" s="78">
        <v>0</v>
      </c>
      <c r="M8" s="502"/>
      <c r="N8" s="10"/>
      <c r="P8" s="143"/>
      <c r="Q8" s="471" t="s">
        <v>0</v>
      </c>
      <c r="R8" s="472"/>
      <c r="S8" s="472"/>
      <c r="T8" s="472"/>
      <c r="U8" s="472"/>
      <c r="V8" s="472"/>
      <c r="W8" s="472"/>
      <c r="X8" s="473"/>
      <c r="Y8" s="78">
        <v>0</v>
      </c>
      <c r="Z8" s="505"/>
      <c r="AA8" s="10"/>
      <c r="AD8" s="42">
        <v>41275</v>
      </c>
    </row>
    <row r="9" spans="1:30" x14ac:dyDescent="0.2">
      <c r="A9" s="11"/>
      <c r="B9" s="465" t="s">
        <v>9</v>
      </c>
      <c r="C9" s="466"/>
      <c r="D9" s="466"/>
      <c r="E9" s="466"/>
      <c r="F9" s="466"/>
      <c r="G9" s="466"/>
      <c r="H9" s="466"/>
      <c r="I9" s="466"/>
      <c r="J9" s="466"/>
      <c r="K9" s="467"/>
      <c r="L9" s="78">
        <v>0</v>
      </c>
      <c r="M9" s="502"/>
      <c r="N9" s="10"/>
      <c r="P9" s="143"/>
      <c r="Q9" s="471" t="s">
        <v>9</v>
      </c>
      <c r="R9" s="472"/>
      <c r="S9" s="472"/>
      <c r="T9" s="472"/>
      <c r="U9" s="472"/>
      <c r="V9" s="472"/>
      <c r="W9" s="472"/>
      <c r="X9" s="473"/>
      <c r="Y9" s="78">
        <v>0</v>
      </c>
      <c r="Z9" s="505"/>
      <c r="AA9" s="10"/>
      <c r="AD9" s="106">
        <v>41640</v>
      </c>
    </row>
    <row r="10" spans="1:30" x14ac:dyDescent="0.2">
      <c r="A10" s="11"/>
      <c r="B10" s="465" t="s">
        <v>10</v>
      </c>
      <c r="C10" s="466"/>
      <c r="D10" s="466"/>
      <c r="E10" s="466"/>
      <c r="F10" s="466"/>
      <c r="G10" s="466"/>
      <c r="H10" s="466"/>
      <c r="I10" s="466"/>
      <c r="J10" s="466"/>
      <c r="K10" s="467"/>
      <c r="L10" s="78">
        <v>0</v>
      </c>
      <c r="M10" s="502"/>
      <c r="N10" s="10"/>
      <c r="P10" s="143"/>
      <c r="Q10" s="456" t="s">
        <v>10</v>
      </c>
      <c r="R10" s="457"/>
      <c r="S10" s="457"/>
      <c r="T10" s="457"/>
      <c r="U10" s="457"/>
      <c r="V10" s="457"/>
      <c r="W10" s="457"/>
      <c r="X10" s="458"/>
      <c r="Y10" s="78">
        <v>0</v>
      </c>
      <c r="Z10" s="505"/>
      <c r="AA10" s="10"/>
      <c r="AD10" s="42">
        <v>42005</v>
      </c>
    </row>
    <row r="11" spans="1:30" ht="14.25" customHeight="1" x14ac:dyDescent="0.2">
      <c r="A11" s="11"/>
      <c r="B11" s="459" t="s">
        <v>37</v>
      </c>
      <c r="C11" s="460"/>
      <c r="D11" s="460"/>
      <c r="E11" s="460"/>
      <c r="F11" s="460"/>
      <c r="G11" s="460"/>
      <c r="H11" s="460"/>
      <c r="I11" s="460"/>
      <c r="J11" s="460"/>
      <c r="K11" s="144">
        <v>0.08</v>
      </c>
      <c r="L11" s="81">
        <v>0</v>
      </c>
      <c r="M11" s="502"/>
      <c r="N11" s="10"/>
      <c r="P11" s="143"/>
      <c r="Q11" s="461" t="s">
        <v>36</v>
      </c>
      <c r="R11" s="462"/>
      <c r="S11" s="462"/>
      <c r="T11" s="462"/>
      <c r="U11" s="462"/>
      <c r="V11" s="462"/>
      <c r="W11" s="462"/>
      <c r="X11" s="145">
        <f>K11</f>
        <v>0.08</v>
      </c>
      <c r="Y11" s="81">
        <v>0</v>
      </c>
      <c r="Z11" s="505"/>
      <c r="AA11" s="10"/>
      <c r="AD11" s="106">
        <v>42370</v>
      </c>
    </row>
    <row r="12" spans="1:30" ht="14.25" customHeight="1" x14ac:dyDescent="0.2">
      <c r="A12" s="11"/>
      <c r="B12" s="459" t="s">
        <v>36</v>
      </c>
      <c r="C12" s="460"/>
      <c r="D12" s="460"/>
      <c r="E12" s="460"/>
      <c r="F12" s="460"/>
      <c r="G12" s="460"/>
      <c r="H12" s="460"/>
      <c r="I12" s="460"/>
      <c r="J12" s="460"/>
      <c r="K12" s="144">
        <v>0.32</v>
      </c>
      <c r="L12" s="81">
        <v>0</v>
      </c>
      <c r="M12" s="502"/>
      <c r="N12" s="10"/>
      <c r="P12" s="143"/>
      <c r="Q12" s="463" t="s">
        <v>36</v>
      </c>
      <c r="R12" s="464"/>
      <c r="S12" s="464"/>
      <c r="T12" s="464"/>
      <c r="U12" s="464"/>
      <c r="V12" s="464"/>
      <c r="W12" s="464"/>
      <c r="X12" s="83">
        <f>K12</f>
        <v>0.32</v>
      </c>
      <c r="Y12" s="81">
        <v>0</v>
      </c>
      <c r="Z12" s="505"/>
      <c r="AA12" s="10"/>
      <c r="AD12" s="42">
        <v>42736</v>
      </c>
    </row>
    <row r="13" spans="1:30" x14ac:dyDescent="0.2">
      <c r="A13" s="11"/>
      <c r="B13" s="465" t="s">
        <v>3</v>
      </c>
      <c r="C13" s="466"/>
      <c r="D13" s="466"/>
      <c r="E13" s="466"/>
      <c r="F13" s="466"/>
      <c r="G13" s="466"/>
      <c r="H13" s="466"/>
      <c r="I13" s="466"/>
      <c r="J13" s="466"/>
      <c r="K13" s="467"/>
      <c r="L13" s="78">
        <v>0</v>
      </c>
      <c r="M13" s="502"/>
      <c r="N13" s="10"/>
      <c r="P13" s="143"/>
      <c r="Q13" s="468" t="s">
        <v>3</v>
      </c>
      <c r="R13" s="469"/>
      <c r="S13" s="469"/>
      <c r="T13" s="469"/>
      <c r="U13" s="469"/>
      <c r="V13" s="469"/>
      <c r="W13" s="469"/>
      <c r="X13" s="470"/>
      <c r="Y13" s="78">
        <v>0</v>
      </c>
      <c r="Z13" s="505"/>
      <c r="AA13" s="10"/>
      <c r="AD13" s="106">
        <v>43101</v>
      </c>
    </row>
    <row r="14" spans="1:30" x14ac:dyDescent="0.2">
      <c r="A14" s="11"/>
      <c r="B14" s="465" t="s">
        <v>4</v>
      </c>
      <c r="C14" s="466"/>
      <c r="D14" s="466"/>
      <c r="E14" s="466"/>
      <c r="F14" s="466"/>
      <c r="G14" s="466"/>
      <c r="H14" s="466"/>
      <c r="I14" s="466"/>
      <c r="J14" s="466"/>
      <c r="K14" s="467"/>
      <c r="L14" s="78">
        <v>0</v>
      </c>
      <c r="M14" s="503"/>
      <c r="N14" s="10"/>
      <c r="P14" s="143"/>
      <c r="Q14" s="471" t="s">
        <v>4</v>
      </c>
      <c r="R14" s="472"/>
      <c r="S14" s="472"/>
      <c r="T14" s="472"/>
      <c r="U14" s="472"/>
      <c r="V14" s="472"/>
      <c r="W14" s="472"/>
      <c r="X14" s="473"/>
      <c r="Y14" s="78">
        <v>0</v>
      </c>
      <c r="Z14" s="506"/>
      <c r="AA14" s="10"/>
      <c r="AD14" s="42">
        <v>43466</v>
      </c>
    </row>
    <row r="15" spans="1:30" ht="3" customHeight="1" x14ac:dyDescent="0.25">
      <c r="A15" s="11"/>
      <c r="B15" s="4"/>
      <c r="C15" s="4"/>
      <c r="D15" s="4"/>
      <c r="E15" s="4"/>
      <c r="F15" s="4"/>
      <c r="G15" s="4"/>
      <c r="H15" s="4"/>
      <c r="I15" s="4"/>
      <c r="J15" s="4"/>
      <c r="K15" s="4"/>
      <c r="L15" s="142"/>
      <c r="M15" s="5"/>
      <c r="N15" s="10"/>
      <c r="P15" s="11"/>
      <c r="Q15" s="4"/>
      <c r="R15" s="4"/>
      <c r="S15" s="4"/>
      <c r="T15" s="4"/>
      <c r="U15" s="4"/>
      <c r="V15" s="4"/>
      <c r="W15" s="4"/>
      <c r="X15" s="4"/>
      <c r="Y15" s="142"/>
      <c r="Z15" s="5"/>
      <c r="AA15" s="10"/>
      <c r="AD15" s="106">
        <v>43831</v>
      </c>
    </row>
    <row r="16" spans="1:30" x14ac:dyDescent="0.2">
      <c r="A16" s="11"/>
      <c r="B16" s="369" t="s">
        <v>5</v>
      </c>
      <c r="C16" s="370"/>
      <c r="D16" s="369" t="s">
        <v>1</v>
      </c>
      <c r="E16" s="371"/>
      <c r="F16" s="371"/>
      <c r="G16" s="371"/>
      <c r="H16" s="371"/>
      <c r="I16" s="371"/>
      <c r="J16" s="370"/>
      <c r="K16" s="72" t="s">
        <v>6</v>
      </c>
      <c r="L16" s="71" t="s">
        <v>18</v>
      </c>
      <c r="M16" s="70" t="s">
        <v>16</v>
      </c>
      <c r="N16" s="53"/>
      <c r="O16" s="48"/>
      <c r="P16" s="108"/>
      <c r="Q16" s="450" t="s">
        <v>5</v>
      </c>
      <c r="R16" s="451"/>
      <c r="S16" s="452"/>
      <c r="T16" s="369" t="s">
        <v>1</v>
      </c>
      <c r="U16" s="371"/>
      <c r="V16" s="371"/>
      <c r="W16" s="370"/>
      <c r="X16" s="72" t="s">
        <v>6</v>
      </c>
      <c r="Y16" s="71" t="s">
        <v>18</v>
      </c>
      <c r="Z16" s="141" t="s">
        <v>16</v>
      </c>
      <c r="AA16" s="10"/>
      <c r="AD16" s="42">
        <v>44197</v>
      </c>
    </row>
    <row r="17" spans="1:30" ht="14.45" customHeight="1" x14ac:dyDescent="0.2">
      <c r="A17" s="11"/>
      <c r="B17" s="361" t="s">
        <v>92</v>
      </c>
      <c r="C17" s="362"/>
      <c r="D17" s="363"/>
      <c r="E17" s="447">
        <f>(L6+L8+L9+L10+L11+L12+L14)-(L7)</f>
        <v>0</v>
      </c>
      <c r="F17" s="441"/>
      <c r="G17" s="441"/>
      <c r="H17" s="441"/>
      <c r="I17" s="441"/>
      <c r="J17" s="442"/>
      <c r="K17" s="140">
        <v>6.4999999999999997E-3</v>
      </c>
      <c r="L17" s="250">
        <f>E17*K17</f>
        <v>0</v>
      </c>
      <c r="M17" s="448">
        <v>8109</v>
      </c>
      <c r="N17" s="53"/>
      <c r="O17" s="48"/>
      <c r="P17" s="108"/>
      <c r="Q17" s="453" t="s">
        <v>92</v>
      </c>
      <c r="R17" s="454"/>
      <c r="S17" s="454"/>
      <c r="T17" s="455"/>
      <c r="U17" s="299">
        <f>(Y6+Y8+Y9+Y10+Y11+Y12+Y14)-(Y7)</f>
        <v>0</v>
      </c>
      <c r="V17" s="300"/>
      <c r="W17" s="301"/>
      <c r="X17" s="65">
        <f>K17</f>
        <v>6.4999999999999997E-3</v>
      </c>
      <c r="Y17" s="68">
        <f>U17*X17</f>
        <v>0</v>
      </c>
      <c r="Z17" s="445">
        <f>M17</f>
        <v>8109</v>
      </c>
      <c r="AA17" s="10"/>
      <c r="AD17" s="106">
        <v>44562</v>
      </c>
    </row>
    <row r="18" spans="1:30" ht="14.45" customHeight="1" x14ac:dyDescent="0.2">
      <c r="A18" s="11"/>
      <c r="B18" s="297" t="s">
        <v>86</v>
      </c>
      <c r="C18" s="298"/>
      <c r="D18" s="58">
        <v>0</v>
      </c>
      <c r="E18" s="298" t="s">
        <v>77</v>
      </c>
      <c r="F18" s="298"/>
      <c r="G18" s="298"/>
      <c r="H18" s="298"/>
      <c r="I18" s="298"/>
      <c r="J18" s="298"/>
      <c r="K18" s="317"/>
      <c r="L18" s="249">
        <f>L17-D18</f>
        <v>0</v>
      </c>
      <c r="M18" s="449"/>
      <c r="N18" s="53"/>
      <c r="O18" s="48"/>
      <c r="P18" s="108"/>
      <c r="Q18" s="297" t="s">
        <v>86</v>
      </c>
      <c r="R18" s="298"/>
      <c r="S18" s="317"/>
      <c r="T18" s="58">
        <v>0</v>
      </c>
      <c r="U18" s="427" t="s">
        <v>77</v>
      </c>
      <c r="V18" s="428"/>
      <c r="W18" s="428"/>
      <c r="X18" s="429"/>
      <c r="Y18" s="67">
        <f>Y17-T18</f>
        <v>0</v>
      </c>
      <c r="Z18" s="446"/>
      <c r="AA18" s="10"/>
      <c r="AD18" s="42">
        <v>44927</v>
      </c>
    </row>
    <row r="19" spans="1:30" ht="14.45" customHeight="1" x14ac:dyDescent="0.2">
      <c r="A19" s="11"/>
      <c r="B19" s="361" t="s">
        <v>91</v>
      </c>
      <c r="C19" s="362"/>
      <c r="D19" s="363"/>
      <c r="E19" s="447">
        <f>(L6+L8+L9+L10+L11+L12+L14)-(L7)</f>
        <v>0</v>
      </c>
      <c r="F19" s="441"/>
      <c r="G19" s="441"/>
      <c r="H19" s="441"/>
      <c r="I19" s="441"/>
      <c r="J19" s="442"/>
      <c r="K19" s="140">
        <v>0.03</v>
      </c>
      <c r="L19" s="250">
        <f>E19*K19</f>
        <v>0</v>
      </c>
      <c r="M19" s="448">
        <v>2172</v>
      </c>
      <c r="N19" s="53"/>
      <c r="O19" s="48"/>
      <c r="P19" s="108"/>
      <c r="Q19" s="412" t="s">
        <v>91</v>
      </c>
      <c r="R19" s="424"/>
      <c r="S19" s="424"/>
      <c r="T19" s="413"/>
      <c r="U19" s="299">
        <f>(Y6+Y8+Y9+Y10+Y11+Y12+Y14)-(Y7)</f>
        <v>0</v>
      </c>
      <c r="V19" s="300"/>
      <c r="W19" s="301"/>
      <c r="X19" s="65">
        <f>K19</f>
        <v>0.03</v>
      </c>
      <c r="Y19" s="68">
        <f>U19*X19</f>
        <v>0</v>
      </c>
      <c r="Z19" s="445">
        <f>M19</f>
        <v>2172</v>
      </c>
      <c r="AA19" s="10"/>
      <c r="AD19" s="106">
        <v>45292</v>
      </c>
    </row>
    <row r="20" spans="1:30" ht="14.45" customHeight="1" x14ac:dyDescent="0.2">
      <c r="A20" s="11"/>
      <c r="B20" s="297" t="s">
        <v>85</v>
      </c>
      <c r="C20" s="298"/>
      <c r="D20" s="58">
        <v>0</v>
      </c>
      <c r="E20" s="298" t="s">
        <v>77</v>
      </c>
      <c r="F20" s="298"/>
      <c r="G20" s="298"/>
      <c r="H20" s="298"/>
      <c r="I20" s="298"/>
      <c r="J20" s="298"/>
      <c r="K20" s="317"/>
      <c r="L20" s="138">
        <f>L19-D20</f>
        <v>0</v>
      </c>
      <c r="M20" s="449"/>
      <c r="N20" s="53"/>
      <c r="O20" s="48"/>
      <c r="P20" s="108"/>
      <c r="Q20" s="297" t="s">
        <v>85</v>
      </c>
      <c r="R20" s="298"/>
      <c r="S20" s="317"/>
      <c r="T20" s="58">
        <v>0</v>
      </c>
      <c r="U20" s="427" t="s">
        <v>77</v>
      </c>
      <c r="V20" s="428"/>
      <c r="W20" s="428"/>
      <c r="X20" s="429"/>
      <c r="Y20" s="67">
        <f>Y19-T20</f>
        <v>0</v>
      </c>
      <c r="Z20" s="446"/>
      <c r="AA20" s="10"/>
      <c r="AD20" s="42">
        <v>45658</v>
      </c>
    </row>
    <row r="21" spans="1:30" ht="14.45" customHeight="1" x14ac:dyDescent="0.2">
      <c r="A21" s="11"/>
      <c r="B21" s="430" t="s">
        <v>84</v>
      </c>
      <c r="C21" s="431"/>
      <c r="D21" s="252">
        <f>L6-L7</f>
        <v>0</v>
      </c>
      <c r="E21" s="136">
        <v>0.08</v>
      </c>
      <c r="F21" s="131">
        <f>(D21*E21)</f>
        <v>0</v>
      </c>
      <c r="G21" s="131">
        <f>(U21*E21)</f>
        <v>0</v>
      </c>
      <c r="H21" s="131">
        <f>SUM(E54*E21)</f>
        <v>0</v>
      </c>
      <c r="I21" s="260" t="s">
        <v>13</v>
      </c>
      <c r="J21" s="134">
        <v>0.15</v>
      </c>
      <c r="K21" s="257">
        <f>E21*J21</f>
        <v>1.2E-2</v>
      </c>
      <c r="L21" s="251">
        <f>D21*K21</f>
        <v>0</v>
      </c>
      <c r="M21" s="436"/>
      <c r="N21" s="53"/>
      <c r="O21" s="48"/>
      <c r="P21" s="108"/>
      <c r="Q21" s="332" t="s">
        <v>84</v>
      </c>
      <c r="R21" s="333"/>
      <c r="S21" s="333"/>
      <c r="T21" s="334"/>
      <c r="U21" s="341">
        <f>$Y$6-$Y$7</f>
        <v>0</v>
      </c>
      <c r="V21" s="342"/>
      <c r="W21" s="343"/>
      <c r="X21" s="60">
        <f>K21</f>
        <v>1.2E-2</v>
      </c>
      <c r="Y21" s="59">
        <f>U21*X21</f>
        <v>0</v>
      </c>
      <c r="Z21" s="439">
        <f>M25</f>
        <v>2089</v>
      </c>
      <c r="AA21" s="10"/>
      <c r="AD21" s="106">
        <v>46023</v>
      </c>
    </row>
    <row r="22" spans="1:30" ht="14.45" customHeight="1" x14ac:dyDescent="0.2">
      <c r="A22" s="11"/>
      <c r="B22" s="432"/>
      <c r="C22" s="433"/>
      <c r="D22" s="253">
        <f>L11</f>
        <v>0</v>
      </c>
      <c r="E22" s="258">
        <f>K11</f>
        <v>0.08</v>
      </c>
      <c r="F22" s="131">
        <f>(D22*E22)</f>
        <v>0</v>
      </c>
      <c r="G22" s="131">
        <f>(U22*E22)</f>
        <v>0</v>
      </c>
      <c r="H22" s="131">
        <f>(E55*E22)</f>
        <v>0</v>
      </c>
      <c r="I22" s="261" t="s">
        <v>13</v>
      </c>
      <c r="J22" s="125">
        <v>0.15</v>
      </c>
      <c r="K22" s="257">
        <f>E22*J22</f>
        <v>1.2E-2</v>
      </c>
      <c r="L22" s="251">
        <f>D22*K22</f>
        <v>0</v>
      </c>
      <c r="M22" s="437"/>
      <c r="N22" s="53"/>
      <c r="O22" s="48"/>
      <c r="P22" s="108"/>
      <c r="Q22" s="335"/>
      <c r="R22" s="336"/>
      <c r="S22" s="336"/>
      <c r="T22" s="337"/>
      <c r="U22" s="299">
        <f>$Y$11</f>
        <v>0</v>
      </c>
      <c r="V22" s="300"/>
      <c r="W22" s="301"/>
      <c r="X22" s="63">
        <f>K22</f>
        <v>1.2E-2</v>
      </c>
      <c r="Y22" s="59">
        <f>U22*X22</f>
        <v>0</v>
      </c>
      <c r="Z22" s="440"/>
      <c r="AA22" s="10"/>
      <c r="AD22" s="42">
        <v>46388</v>
      </c>
    </row>
    <row r="23" spans="1:30" ht="14.45" customHeight="1" x14ac:dyDescent="0.2">
      <c r="A23" s="11"/>
      <c r="B23" s="432"/>
      <c r="C23" s="433"/>
      <c r="D23" s="254">
        <f>L12</f>
        <v>0</v>
      </c>
      <c r="E23" s="259">
        <f>K12</f>
        <v>0.32</v>
      </c>
      <c r="F23" s="131">
        <f>(D23*E23)</f>
        <v>0</v>
      </c>
      <c r="G23" s="131">
        <f>(U23*E23)</f>
        <v>0</v>
      </c>
      <c r="H23" s="131">
        <f>(E56*E23)</f>
        <v>0</v>
      </c>
      <c r="I23" s="262" t="s">
        <v>13</v>
      </c>
      <c r="J23" s="120">
        <v>0.15</v>
      </c>
      <c r="K23" s="257">
        <f>E23*J23</f>
        <v>4.8000000000000001E-2</v>
      </c>
      <c r="L23" s="251">
        <f>D23*K23</f>
        <v>0</v>
      </c>
      <c r="M23" s="437"/>
      <c r="N23" s="53"/>
      <c r="O23" s="48"/>
      <c r="P23" s="108"/>
      <c r="Q23" s="335"/>
      <c r="R23" s="336"/>
      <c r="S23" s="336"/>
      <c r="T23" s="337"/>
      <c r="U23" s="299">
        <f>$Y$12</f>
        <v>0</v>
      </c>
      <c r="V23" s="300"/>
      <c r="W23" s="301"/>
      <c r="X23" s="63">
        <f>K23</f>
        <v>4.8000000000000001E-2</v>
      </c>
      <c r="Y23" s="59">
        <f>U23*X23</f>
        <v>0</v>
      </c>
      <c r="Z23" s="440"/>
      <c r="AA23" s="10"/>
      <c r="AD23" s="106"/>
    </row>
    <row r="24" spans="1:30" ht="14.45" customHeight="1" x14ac:dyDescent="0.2">
      <c r="A24" s="11"/>
      <c r="B24" s="434"/>
      <c r="C24" s="435"/>
      <c r="D24" s="255">
        <f>L8+L9+L10+L13+L14</f>
        <v>0</v>
      </c>
      <c r="E24" s="441"/>
      <c r="F24" s="441"/>
      <c r="G24" s="441"/>
      <c r="H24" s="441"/>
      <c r="I24" s="441"/>
      <c r="J24" s="442"/>
      <c r="K24" s="130">
        <v>0.15</v>
      </c>
      <c r="L24" s="251">
        <f>D24*K24</f>
        <v>0</v>
      </c>
      <c r="M24" s="438"/>
      <c r="N24" s="53"/>
      <c r="O24" s="48"/>
      <c r="P24" s="108"/>
      <c r="Q24" s="338"/>
      <c r="R24" s="339"/>
      <c r="S24" s="339"/>
      <c r="T24" s="340"/>
      <c r="U24" s="299">
        <f>$Y$8+$Y$9+$Y$10+$Y$13+$Y$14</f>
        <v>0</v>
      </c>
      <c r="V24" s="300"/>
      <c r="W24" s="301"/>
      <c r="X24" s="65">
        <f>K24</f>
        <v>0.15</v>
      </c>
      <c r="Y24" s="59">
        <f>U24*X24</f>
        <v>0</v>
      </c>
      <c r="Z24" s="440"/>
      <c r="AA24" s="10"/>
      <c r="AD24" s="42"/>
    </row>
    <row r="25" spans="1:30" ht="14.45" customHeight="1" x14ac:dyDescent="0.2">
      <c r="A25" s="11"/>
      <c r="B25" s="329" t="s">
        <v>83</v>
      </c>
      <c r="C25" s="330"/>
      <c r="D25" s="58">
        <v>0</v>
      </c>
      <c r="E25" s="298" t="s">
        <v>77</v>
      </c>
      <c r="F25" s="298"/>
      <c r="G25" s="298"/>
      <c r="H25" s="298"/>
      <c r="I25" s="298"/>
      <c r="J25" s="298"/>
      <c r="K25" s="317"/>
      <c r="L25" s="115">
        <f>SUM(L21:L24)-D25</f>
        <v>0</v>
      </c>
      <c r="M25" s="114">
        <v>2089</v>
      </c>
      <c r="N25" s="53"/>
      <c r="O25" s="48"/>
      <c r="P25" s="108"/>
      <c r="Q25" s="329" t="s">
        <v>83</v>
      </c>
      <c r="R25" s="330"/>
      <c r="S25" s="443"/>
      <c r="T25" s="58">
        <v>0</v>
      </c>
      <c r="U25" s="427" t="s">
        <v>77</v>
      </c>
      <c r="V25" s="428"/>
      <c r="W25" s="428"/>
      <c r="X25" s="429"/>
      <c r="Y25" s="113">
        <f>Y21+Y22+Y23+Y24-T25</f>
        <v>0</v>
      </c>
      <c r="Z25" s="444"/>
      <c r="AA25" s="10"/>
      <c r="AD25" s="106"/>
    </row>
    <row r="26" spans="1:30" ht="14.45" customHeight="1" x14ac:dyDescent="0.2">
      <c r="A26" s="11"/>
      <c r="B26" s="430" t="s">
        <v>82</v>
      </c>
      <c r="C26" s="431"/>
      <c r="D26" s="253">
        <f>(L6)-(L7)</f>
        <v>0</v>
      </c>
      <c r="E26" s="128">
        <v>0.12</v>
      </c>
      <c r="F26" s="127"/>
      <c r="G26" s="127"/>
      <c r="H26" s="122"/>
      <c r="I26" s="261" t="s">
        <v>13</v>
      </c>
      <c r="J26" s="125">
        <v>0.09</v>
      </c>
      <c r="K26" s="257">
        <f>E26*J26</f>
        <v>1.0800000000000001E-2</v>
      </c>
      <c r="L26" s="251">
        <f>D26*K26</f>
        <v>0</v>
      </c>
      <c r="M26" s="436"/>
      <c r="N26" s="53"/>
      <c r="O26" s="48"/>
      <c r="P26" s="108"/>
      <c r="Q26" s="332" t="s">
        <v>82</v>
      </c>
      <c r="R26" s="333"/>
      <c r="S26" s="333"/>
      <c r="T26" s="334"/>
      <c r="U26" s="299">
        <f>($Y$6)-($Y$7)</f>
        <v>0</v>
      </c>
      <c r="V26" s="300"/>
      <c r="W26" s="301"/>
      <c r="X26" s="63">
        <f>K26</f>
        <v>1.0800000000000001E-2</v>
      </c>
      <c r="Y26" s="59">
        <f>U26*X26</f>
        <v>0</v>
      </c>
      <c r="Z26" s="439">
        <f>M30</f>
        <v>2372</v>
      </c>
      <c r="AA26" s="10"/>
      <c r="AD26" s="42"/>
    </row>
    <row r="27" spans="1:30" ht="14.45" customHeight="1" x14ac:dyDescent="0.2">
      <c r="A27" s="11"/>
      <c r="B27" s="432"/>
      <c r="C27" s="433"/>
      <c r="D27" s="254">
        <f>L11</f>
        <v>0</v>
      </c>
      <c r="E27" s="120">
        <v>0.12</v>
      </c>
      <c r="F27" s="123"/>
      <c r="G27" s="123"/>
      <c r="H27" s="244"/>
      <c r="I27" s="262" t="s">
        <v>13</v>
      </c>
      <c r="J27" s="120">
        <v>0.09</v>
      </c>
      <c r="K27" s="257">
        <f>E27*J27</f>
        <v>1.0800000000000001E-2</v>
      </c>
      <c r="L27" s="251">
        <f>D27*K27</f>
        <v>0</v>
      </c>
      <c r="M27" s="437"/>
      <c r="N27" s="53"/>
      <c r="O27" s="48"/>
      <c r="P27" s="108"/>
      <c r="Q27" s="335"/>
      <c r="R27" s="336"/>
      <c r="S27" s="336"/>
      <c r="T27" s="337"/>
      <c r="U27" s="299">
        <f>$Y$11</f>
        <v>0</v>
      </c>
      <c r="V27" s="300"/>
      <c r="W27" s="301"/>
      <c r="X27" s="63">
        <f>K27</f>
        <v>1.0800000000000001E-2</v>
      </c>
      <c r="Y27" s="59">
        <f>U27*X27</f>
        <v>0</v>
      </c>
      <c r="Z27" s="440"/>
      <c r="AA27" s="10"/>
      <c r="AD27" s="106"/>
    </row>
    <row r="28" spans="1:30" ht="14.45" customHeight="1" x14ac:dyDescent="0.2">
      <c r="A28" s="11"/>
      <c r="B28" s="432"/>
      <c r="C28" s="433"/>
      <c r="D28" s="256">
        <f>L12</f>
        <v>0</v>
      </c>
      <c r="E28" s="128">
        <v>0.32</v>
      </c>
      <c r="F28" s="245"/>
      <c r="G28" s="245"/>
      <c r="H28" s="246"/>
      <c r="I28" s="261" t="s">
        <v>13</v>
      </c>
      <c r="J28" s="125">
        <v>0.09</v>
      </c>
      <c r="K28" s="257">
        <f>E28*J28</f>
        <v>2.8799999999999999E-2</v>
      </c>
      <c r="L28" s="251">
        <f>D28*K28</f>
        <v>0</v>
      </c>
      <c r="M28" s="437"/>
      <c r="N28" s="53"/>
      <c r="O28" s="48"/>
      <c r="P28" s="108"/>
      <c r="Q28" s="335"/>
      <c r="R28" s="336"/>
      <c r="S28" s="336"/>
      <c r="T28" s="337"/>
      <c r="U28" s="299">
        <f>$Y$12</f>
        <v>0</v>
      </c>
      <c r="V28" s="300"/>
      <c r="W28" s="301"/>
      <c r="X28" s="63">
        <f>K28</f>
        <v>2.8799999999999999E-2</v>
      </c>
      <c r="Y28" s="59">
        <f>U28*X28</f>
        <v>0</v>
      </c>
      <c r="Z28" s="440"/>
      <c r="AA28" s="10"/>
      <c r="AD28" s="106"/>
    </row>
    <row r="29" spans="1:30" ht="14.45" customHeight="1" x14ac:dyDescent="0.2">
      <c r="A29" s="11"/>
      <c r="B29" s="434"/>
      <c r="C29" s="435"/>
      <c r="D29" s="255">
        <f>(L8+L9+L10+L13+L14)</f>
        <v>0</v>
      </c>
      <c r="E29" s="441"/>
      <c r="F29" s="441"/>
      <c r="G29" s="441"/>
      <c r="H29" s="441"/>
      <c r="I29" s="441"/>
      <c r="J29" s="442"/>
      <c r="K29" s="117">
        <v>0.09</v>
      </c>
      <c r="L29" s="251">
        <f>D29*9%</f>
        <v>0</v>
      </c>
      <c r="M29" s="438"/>
      <c r="N29" s="53"/>
      <c r="O29" s="48"/>
      <c r="P29" s="108"/>
      <c r="Q29" s="338"/>
      <c r="R29" s="339"/>
      <c r="S29" s="339"/>
      <c r="T29" s="340"/>
      <c r="U29" s="299">
        <f>($Y$8+$Y$9+$Y$10+$Y$13+$Y$14)</f>
        <v>0</v>
      </c>
      <c r="V29" s="300"/>
      <c r="W29" s="301"/>
      <c r="X29" s="60">
        <f>K29</f>
        <v>0.09</v>
      </c>
      <c r="Y29" s="59">
        <f>U29*X29</f>
        <v>0</v>
      </c>
      <c r="Z29" s="440"/>
      <c r="AA29" s="10"/>
      <c r="AD29" s="42"/>
    </row>
    <row r="30" spans="1:30" ht="14.45" customHeight="1" x14ac:dyDescent="0.2">
      <c r="A30" s="11"/>
      <c r="B30" s="329" t="s">
        <v>81</v>
      </c>
      <c r="C30" s="330"/>
      <c r="D30" s="58">
        <v>0</v>
      </c>
      <c r="E30" s="298" t="s">
        <v>77</v>
      </c>
      <c r="F30" s="298"/>
      <c r="G30" s="298"/>
      <c r="H30" s="298"/>
      <c r="I30" s="298"/>
      <c r="J30" s="298"/>
      <c r="K30" s="317"/>
      <c r="L30" s="115">
        <f>SUM(L26:L29)-D30</f>
        <v>0</v>
      </c>
      <c r="M30" s="114">
        <v>2372</v>
      </c>
      <c r="N30" s="53"/>
      <c r="O30" s="48"/>
      <c r="P30" s="108"/>
      <c r="Q30" s="329" t="s">
        <v>81</v>
      </c>
      <c r="R30" s="330"/>
      <c r="S30" s="443"/>
      <c r="T30" s="58">
        <v>0</v>
      </c>
      <c r="U30" s="427" t="s">
        <v>77</v>
      </c>
      <c r="V30" s="428"/>
      <c r="W30" s="428"/>
      <c r="X30" s="429"/>
      <c r="Y30" s="113">
        <f>Y26+Y27+Y29-T30</f>
        <v>0</v>
      </c>
      <c r="Z30" s="440"/>
      <c r="AA30" s="10"/>
      <c r="AD30" s="106"/>
    </row>
    <row r="31" spans="1:30" ht="14.45" customHeight="1" x14ac:dyDescent="0.2">
      <c r="A31" s="11"/>
      <c r="B31" s="297" t="s">
        <v>80</v>
      </c>
      <c r="C31" s="298"/>
      <c r="D31" s="298"/>
      <c r="E31" s="420">
        <f>L11+L12</f>
        <v>0</v>
      </c>
      <c r="F31" s="420"/>
      <c r="G31" s="420"/>
      <c r="H31" s="420"/>
      <c r="I31" s="420"/>
      <c r="J31" s="421"/>
      <c r="K31" s="112">
        <v>0.05</v>
      </c>
      <c r="L31" s="263">
        <f>(L11+L12)*K31-M31</f>
        <v>0</v>
      </c>
      <c r="M31" s="422"/>
      <c r="N31" s="53"/>
      <c r="O31" s="48"/>
      <c r="P31" s="108"/>
      <c r="Q31" s="412" t="s">
        <v>90</v>
      </c>
      <c r="R31" s="424"/>
      <c r="S31" s="424"/>
      <c r="T31" s="413"/>
      <c r="U31" s="299">
        <f>($Y$11+$Y$12)</f>
        <v>0</v>
      </c>
      <c r="V31" s="300"/>
      <c r="W31" s="301"/>
      <c r="X31" s="60">
        <f>K31</f>
        <v>0.05</v>
      </c>
      <c r="Y31" s="110">
        <f>(Y11+Y12)*K31-Z31</f>
        <v>0</v>
      </c>
      <c r="Z31" s="425"/>
      <c r="AA31" s="10"/>
      <c r="AD31" s="42"/>
    </row>
    <row r="32" spans="1:30" ht="14.45" customHeight="1" x14ac:dyDescent="0.2">
      <c r="A32" s="11"/>
      <c r="B32" s="297" t="s">
        <v>78</v>
      </c>
      <c r="C32" s="298"/>
      <c r="D32" s="58">
        <v>0</v>
      </c>
      <c r="E32" s="298" t="s">
        <v>77</v>
      </c>
      <c r="F32" s="298"/>
      <c r="G32" s="298"/>
      <c r="H32" s="298"/>
      <c r="I32" s="298"/>
      <c r="J32" s="298"/>
      <c r="K32" s="317"/>
      <c r="L32" s="109">
        <f>L31-D32</f>
        <v>0</v>
      </c>
      <c r="M32" s="423"/>
      <c r="N32" s="53"/>
      <c r="O32" s="48"/>
      <c r="P32" s="108"/>
      <c r="Q32" s="297" t="s">
        <v>78</v>
      </c>
      <c r="R32" s="298"/>
      <c r="S32" s="317"/>
      <c r="T32" s="58">
        <v>0</v>
      </c>
      <c r="U32" s="427" t="s">
        <v>77</v>
      </c>
      <c r="V32" s="428"/>
      <c r="W32" s="428"/>
      <c r="X32" s="429"/>
      <c r="Y32" s="107">
        <f>Y31-T32</f>
        <v>0</v>
      </c>
      <c r="Z32" s="426"/>
      <c r="AA32" s="10"/>
      <c r="AD32" s="42"/>
    </row>
    <row r="33" spans="1:32" ht="5.25" customHeight="1" thickBot="1" x14ac:dyDescent="0.25">
      <c r="A33" s="13"/>
      <c r="B33" s="14"/>
      <c r="C33" s="14"/>
      <c r="D33" s="14"/>
      <c r="E33" s="14"/>
      <c r="F33" s="14"/>
      <c r="G33" s="14"/>
      <c r="H33" s="14"/>
      <c r="I33" s="14"/>
      <c r="J33" s="14"/>
      <c r="K33" s="14"/>
      <c r="L33" s="14"/>
      <c r="M33" s="14"/>
      <c r="N33" s="15"/>
      <c r="P33" s="13"/>
      <c r="Q33" s="14"/>
      <c r="R33" s="14"/>
      <c r="S33" s="14"/>
      <c r="T33" s="14"/>
      <c r="U33" s="14"/>
      <c r="V33" s="14"/>
      <c r="W33" s="14"/>
      <c r="X33" s="14"/>
      <c r="Y33" s="14"/>
      <c r="Z33" s="14"/>
      <c r="AA33" s="15"/>
      <c r="AD33" s="106"/>
    </row>
    <row r="34" spans="1:32" ht="2.25" customHeight="1" thickBot="1" x14ac:dyDescent="0.25">
      <c r="P34" s="22"/>
      <c r="Q34" s="22"/>
      <c r="R34" s="22"/>
      <c r="S34" s="22"/>
      <c r="T34" s="22"/>
      <c r="U34" s="22"/>
      <c r="V34" s="22"/>
      <c r="W34" s="22"/>
      <c r="X34" s="22"/>
      <c r="Y34" s="22"/>
      <c r="Z34" s="22"/>
      <c r="AA34" s="22"/>
      <c r="AD34" s="42"/>
    </row>
    <row r="35" spans="1:32" ht="4.5" customHeight="1" x14ac:dyDescent="0.2">
      <c r="A35" s="6"/>
      <c r="B35" s="7"/>
      <c r="C35" s="7"/>
      <c r="D35" s="7"/>
      <c r="E35" s="7"/>
      <c r="F35" s="7"/>
      <c r="G35" s="7"/>
      <c r="H35" s="7"/>
      <c r="I35" s="7"/>
      <c r="J35" s="7"/>
      <c r="K35" s="7"/>
      <c r="L35" s="7"/>
      <c r="M35" s="7"/>
      <c r="N35" s="8"/>
      <c r="P35" s="16"/>
      <c r="Q35" s="17"/>
      <c r="R35" s="17"/>
      <c r="S35" s="17"/>
      <c r="T35" s="17"/>
      <c r="U35" s="17"/>
      <c r="V35" s="17"/>
      <c r="W35" s="17"/>
      <c r="X35" s="17"/>
      <c r="Y35" s="17"/>
      <c r="Z35" s="17"/>
      <c r="AA35" s="18"/>
      <c r="AD35" s="106"/>
    </row>
    <row r="36" spans="1:32" ht="15.75" customHeight="1" x14ac:dyDescent="0.4">
      <c r="A36" s="9" t="s">
        <v>2</v>
      </c>
      <c r="B36" s="389" t="s">
        <v>11</v>
      </c>
      <c r="C36" s="390"/>
      <c r="D36" s="390"/>
      <c r="E36" s="390"/>
      <c r="F36" s="390"/>
      <c r="G36" s="390"/>
      <c r="H36" s="390"/>
      <c r="I36" s="390"/>
      <c r="J36" s="390"/>
      <c r="K36" s="390"/>
      <c r="L36" s="390"/>
      <c r="M36" s="391"/>
      <c r="N36" s="53"/>
      <c r="O36" s="48"/>
      <c r="P36" s="105"/>
      <c r="Q36" s="392" t="s">
        <v>89</v>
      </c>
      <c r="R36" s="393"/>
      <c r="S36" s="393"/>
      <c r="T36" s="393"/>
      <c r="U36" s="393"/>
      <c r="V36" s="393"/>
      <c r="W36" s="393"/>
      <c r="X36" s="393"/>
      <c r="Y36" s="393"/>
      <c r="Z36" s="394"/>
      <c r="AA36" s="19"/>
      <c r="AD36" s="42"/>
    </row>
    <row r="37" spans="1:32" ht="12.75" customHeight="1" x14ac:dyDescent="0.25">
      <c r="A37" s="12"/>
      <c r="B37" s="395" t="s">
        <v>12</v>
      </c>
      <c r="C37" s="396"/>
      <c r="D37" s="397"/>
      <c r="E37" s="398">
        <f>U4+31</f>
        <v>43528</v>
      </c>
      <c r="F37" s="399"/>
      <c r="G37" s="399"/>
      <c r="H37" s="399"/>
      <c r="I37" s="399"/>
      <c r="J37" s="399"/>
      <c r="K37" s="400"/>
      <c r="L37" s="401" t="s">
        <v>35</v>
      </c>
      <c r="M37" s="402"/>
      <c r="N37" s="53"/>
      <c r="O37" s="48"/>
      <c r="P37" s="52"/>
      <c r="Q37" s="369" t="s">
        <v>21</v>
      </c>
      <c r="R37" s="371"/>
      <c r="S37" s="371"/>
      <c r="T37" s="371"/>
      <c r="U37" s="403">
        <f>E4</f>
        <v>43466</v>
      </c>
      <c r="V37" s="403"/>
      <c r="W37" s="403"/>
      <c r="X37" s="104" t="s">
        <v>20</v>
      </c>
      <c r="Y37" s="103">
        <f>E37</f>
        <v>43528</v>
      </c>
      <c r="Z37" s="102"/>
      <c r="AA37" s="20"/>
    </row>
    <row r="38" spans="1:32" ht="3.75" customHeight="1" x14ac:dyDescent="0.25">
      <c r="A38" s="12"/>
      <c r="B38" s="54"/>
      <c r="C38" s="54"/>
      <c r="D38" s="54"/>
      <c r="E38" s="54"/>
      <c r="F38" s="54"/>
      <c r="G38" s="54"/>
      <c r="H38" s="54"/>
      <c r="I38" s="54"/>
      <c r="J38" s="54"/>
      <c r="K38" s="54"/>
      <c r="L38" s="54"/>
      <c r="M38" s="54"/>
      <c r="N38" s="53"/>
      <c r="O38" s="48"/>
      <c r="P38" s="52"/>
      <c r="Q38" s="51"/>
      <c r="R38" s="51"/>
      <c r="S38" s="51"/>
      <c r="T38" s="51"/>
      <c r="U38" s="51"/>
      <c r="V38" s="51"/>
      <c r="W38" s="51"/>
      <c r="X38" s="51"/>
      <c r="Y38" s="51"/>
      <c r="Z38" s="51"/>
      <c r="AA38" s="20"/>
    </row>
    <row r="39" spans="1:32" ht="14.45" customHeight="1" x14ac:dyDescent="0.2">
      <c r="A39" s="11"/>
      <c r="B39" s="366" t="s">
        <v>14</v>
      </c>
      <c r="C39" s="367"/>
      <c r="D39" s="367"/>
      <c r="E39" s="367"/>
      <c r="F39" s="367"/>
      <c r="G39" s="367"/>
      <c r="H39" s="367"/>
      <c r="I39" s="367"/>
      <c r="J39" s="367"/>
      <c r="K39" s="368"/>
      <c r="L39" s="81">
        <v>0</v>
      </c>
      <c r="M39" s="404" t="s">
        <v>17</v>
      </c>
      <c r="N39" s="53"/>
      <c r="O39" s="48"/>
      <c r="P39" s="52"/>
      <c r="Q39" s="88" t="s">
        <v>22</v>
      </c>
      <c r="R39" s="407" t="s">
        <v>23</v>
      </c>
      <c r="S39" s="408"/>
      <c r="T39" s="88" t="s">
        <v>88</v>
      </c>
      <c r="U39" s="101"/>
      <c r="V39" s="100"/>
      <c r="W39" s="97" t="s">
        <v>25</v>
      </c>
      <c r="X39" s="96"/>
      <c r="Y39" s="96"/>
      <c r="Z39" s="99">
        <v>20000</v>
      </c>
      <c r="AA39" s="20"/>
    </row>
    <row r="40" spans="1:32" ht="14.45" customHeight="1" x14ac:dyDescent="0.2">
      <c r="A40" s="11"/>
      <c r="B40" s="366" t="s">
        <v>8</v>
      </c>
      <c r="C40" s="367"/>
      <c r="D40" s="367"/>
      <c r="E40" s="367"/>
      <c r="F40" s="367"/>
      <c r="G40" s="367"/>
      <c r="H40" s="367"/>
      <c r="I40" s="367"/>
      <c r="J40" s="367"/>
      <c r="K40" s="368"/>
      <c r="L40" s="78">
        <v>0</v>
      </c>
      <c r="M40" s="405"/>
      <c r="N40" s="53"/>
      <c r="O40" s="48"/>
      <c r="P40" s="52"/>
      <c r="Q40" s="61">
        <f>$E$4</f>
        <v>43466</v>
      </c>
      <c r="R40" s="409">
        <f>SUM(F21:F23)+D24</f>
        <v>0</v>
      </c>
      <c r="S40" s="409"/>
      <c r="T40" s="87">
        <f>IF(AF40&lt;=0,0,IF(AF40&gt;0,AF40))</f>
        <v>0</v>
      </c>
      <c r="U40" s="86"/>
      <c r="V40" s="98"/>
      <c r="W40" s="97" t="s">
        <v>26</v>
      </c>
      <c r="X40" s="96"/>
      <c r="Y40" s="96"/>
      <c r="Z40" s="95">
        <f>Z39*3</f>
        <v>60000</v>
      </c>
      <c r="AA40" s="20"/>
      <c r="AF40" s="89">
        <f>IF(R43&gt;$Z$40,(R40-$Z$40)*W43,IF(R43&lt;$Z$40,0))</f>
        <v>0</v>
      </c>
    </row>
    <row r="41" spans="1:32" ht="14.45" customHeight="1" x14ac:dyDescent="0.2">
      <c r="A41" s="11"/>
      <c r="B41" s="366" t="s">
        <v>0</v>
      </c>
      <c r="C41" s="367"/>
      <c r="D41" s="367"/>
      <c r="E41" s="367"/>
      <c r="F41" s="367"/>
      <c r="G41" s="367"/>
      <c r="H41" s="367"/>
      <c r="I41" s="367"/>
      <c r="J41" s="367"/>
      <c r="K41" s="368"/>
      <c r="L41" s="78">
        <v>0</v>
      </c>
      <c r="M41" s="405"/>
      <c r="N41" s="53"/>
      <c r="O41" s="48"/>
      <c r="P41" s="52"/>
      <c r="Q41" s="61">
        <f>$U$4</f>
        <v>43497</v>
      </c>
      <c r="R41" s="409">
        <f>SUM(G21:G23)+U24</f>
        <v>0</v>
      </c>
      <c r="S41" s="409"/>
      <c r="T41" s="87">
        <f>IF(AF41&lt;=0,0,IF(AF41&gt;0,AF41))</f>
        <v>0</v>
      </c>
      <c r="U41" s="86"/>
      <c r="V41" s="51"/>
      <c r="W41" s="94" t="s">
        <v>54</v>
      </c>
      <c r="X41" s="93"/>
      <c r="Y41" s="93"/>
      <c r="Z41" s="92">
        <f>R43-Z40</f>
        <v>-60000</v>
      </c>
      <c r="AA41" s="20"/>
      <c r="AF41" s="89">
        <f>IF(R43&gt;$Z$40,(R41+R40-$Z$40)*W43-T40,IF(R43&lt;$Z$40,0))</f>
        <v>0</v>
      </c>
    </row>
    <row r="42" spans="1:32" ht="14.45" customHeight="1" x14ac:dyDescent="0.2">
      <c r="A42" s="11"/>
      <c r="B42" s="366" t="s">
        <v>9</v>
      </c>
      <c r="C42" s="367"/>
      <c r="D42" s="367"/>
      <c r="E42" s="367"/>
      <c r="F42" s="367"/>
      <c r="G42" s="367"/>
      <c r="H42" s="367"/>
      <c r="I42" s="367"/>
      <c r="J42" s="367"/>
      <c r="K42" s="368"/>
      <c r="L42" s="78">
        <v>0</v>
      </c>
      <c r="M42" s="405"/>
      <c r="N42" s="53"/>
      <c r="O42" s="48"/>
      <c r="P42" s="52"/>
      <c r="Q42" s="61">
        <f>$E$37</f>
        <v>43528</v>
      </c>
      <c r="R42" s="409">
        <f>SUM(H21:H23)+E57</f>
        <v>0</v>
      </c>
      <c r="S42" s="409"/>
      <c r="T42" s="87">
        <f>AF42</f>
        <v>0</v>
      </c>
      <c r="U42" s="86"/>
      <c r="V42" s="51"/>
      <c r="W42" s="412" t="s">
        <v>28</v>
      </c>
      <c r="X42" s="413"/>
      <c r="Y42" s="91" t="s">
        <v>27</v>
      </c>
      <c r="Z42" s="90" t="s">
        <v>16</v>
      </c>
      <c r="AA42" s="20"/>
      <c r="AF42" s="89">
        <f>IF(R43&gt;$Z$40,(R42+R41+R40-$Z$40)*W43-T40-T41,IF(R42&lt;$Z$40,0))</f>
        <v>0</v>
      </c>
    </row>
    <row r="43" spans="1:32" ht="14.45" customHeight="1" x14ac:dyDescent="0.2">
      <c r="A43" s="11"/>
      <c r="B43" s="366" t="s">
        <v>10</v>
      </c>
      <c r="C43" s="367"/>
      <c r="D43" s="367"/>
      <c r="E43" s="367"/>
      <c r="F43" s="367"/>
      <c r="G43" s="367"/>
      <c r="H43" s="367"/>
      <c r="I43" s="367"/>
      <c r="J43" s="367"/>
      <c r="K43" s="368"/>
      <c r="L43" s="78">
        <v>0</v>
      </c>
      <c r="M43" s="405"/>
      <c r="N43" s="53"/>
      <c r="O43" s="48"/>
      <c r="P43" s="52"/>
      <c r="Q43" s="88" t="s">
        <v>24</v>
      </c>
      <c r="R43" s="409">
        <f>SUM(R40:S42)</f>
        <v>0</v>
      </c>
      <c r="S43" s="409"/>
      <c r="T43" s="87">
        <f>SUM(T40:T42)</f>
        <v>0</v>
      </c>
      <c r="U43" s="86"/>
      <c r="V43" s="51"/>
      <c r="W43" s="414">
        <v>0.1</v>
      </c>
      <c r="X43" s="415"/>
      <c r="Y43" s="85" t="str">
        <f>IF(R43&lt;Z40,"ISENTO",IF(R43&gt;Z40,(R43-Z40)*W43))</f>
        <v>ISENTO</v>
      </c>
      <c r="Z43" s="84">
        <v>2089</v>
      </c>
      <c r="AA43" s="20"/>
    </row>
    <row r="44" spans="1:32" ht="14.45" customHeight="1" x14ac:dyDescent="0.2">
      <c r="A44" s="11"/>
      <c r="B44" s="410" t="s">
        <v>36</v>
      </c>
      <c r="C44" s="411"/>
      <c r="D44" s="411"/>
      <c r="E44" s="411"/>
      <c r="F44" s="411"/>
      <c r="G44" s="411"/>
      <c r="H44" s="411"/>
      <c r="I44" s="411"/>
      <c r="J44" s="411"/>
      <c r="K44" s="83">
        <f>K11</f>
        <v>0.08</v>
      </c>
      <c r="L44" s="81">
        <v>0</v>
      </c>
      <c r="M44" s="405"/>
      <c r="N44" s="53"/>
      <c r="O44" s="48"/>
      <c r="P44" s="52"/>
      <c r="Q44" s="416" t="s">
        <v>55</v>
      </c>
      <c r="R44" s="417"/>
      <c r="S44" s="417"/>
      <c r="T44" s="417"/>
      <c r="U44" s="418"/>
      <c r="V44" s="418"/>
      <c r="W44" s="417"/>
      <c r="X44" s="417"/>
      <c r="Y44" s="417"/>
      <c r="Z44" s="419"/>
      <c r="AA44" s="20"/>
    </row>
    <row r="45" spans="1:32" ht="14.45" customHeight="1" x14ac:dyDescent="0.2">
      <c r="A45" s="11"/>
      <c r="B45" s="410" t="s">
        <v>36</v>
      </c>
      <c r="C45" s="411"/>
      <c r="D45" s="411"/>
      <c r="E45" s="411"/>
      <c r="F45" s="411"/>
      <c r="G45" s="411"/>
      <c r="H45" s="411"/>
      <c r="I45" s="411"/>
      <c r="J45" s="411"/>
      <c r="K45" s="82">
        <f>K12</f>
        <v>0.32</v>
      </c>
      <c r="L45" s="81">
        <v>0</v>
      </c>
      <c r="M45" s="405"/>
      <c r="N45" s="53"/>
      <c r="O45" s="48"/>
      <c r="P45" s="52"/>
      <c r="Q45" s="51"/>
      <c r="R45" s="51"/>
      <c r="S45" s="51"/>
      <c r="T45" s="51"/>
      <c r="U45" s="51"/>
      <c r="V45" s="51"/>
      <c r="W45" s="51"/>
      <c r="X45" s="51"/>
      <c r="Y45" s="51"/>
      <c r="Z45" s="51"/>
      <c r="AA45" s="20"/>
    </row>
    <row r="46" spans="1:32" ht="14.45" customHeight="1" x14ac:dyDescent="0.2">
      <c r="A46" s="11"/>
      <c r="B46" s="366" t="s">
        <v>3</v>
      </c>
      <c r="C46" s="367"/>
      <c r="D46" s="367"/>
      <c r="E46" s="367"/>
      <c r="F46" s="367"/>
      <c r="G46" s="367"/>
      <c r="H46" s="367"/>
      <c r="I46" s="367"/>
      <c r="J46" s="367"/>
      <c r="K46" s="368"/>
      <c r="L46" s="78">
        <v>0</v>
      </c>
      <c r="M46" s="405"/>
      <c r="N46" s="53"/>
      <c r="O46" s="48"/>
      <c r="P46" s="52"/>
      <c r="Q46" s="79"/>
      <c r="R46" s="79"/>
      <c r="S46" s="79"/>
      <c r="T46" s="79"/>
      <c r="U46" s="79"/>
      <c r="V46" s="80"/>
      <c r="W46" s="79"/>
      <c r="X46" s="79"/>
      <c r="Y46" s="79"/>
      <c r="Z46" s="79"/>
      <c r="AA46" s="20"/>
      <c r="AB46" s="1"/>
    </row>
    <row r="47" spans="1:32" ht="14.45" customHeight="1" thickBot="1" x14ac:dyDescent="0.25">
      <c r="A47" s="11"/>
      <c r="B47" s="366" t="s">
        <v>4</v>
      </c>
      <c r="C47" s="367"/>
      <c r="D47" s="367"/>
      <c r="E47" s="367"/>
      <c r="F47" s="367"/>
      <c r="G47" s="367"/>
      <c r="H47" s="367"/>
      <c r="I47" s="367"/>
      <c r="J47" s="367"/>
      <c r="K47" s="368"/>
      <c r="L47" s="78">
        <v>0</v>
      </c>
      <c r="M47" s="406"/>
      <c r="N47" s="53"/>
      <c r="O47" s="48"/>
      <c r="P47" s="47"/>
      <c r="Q47" s="77"/>
      <c r="R47" s="77"/>
      <c r="S47" s="77"/>
      <c r="T47" s="77"/>
      <c r="U47" s="77"/>
      <c r="V47" s="77"/>
      <c r="W47" s="77"/>
      <c r="X47" s="77"/>
      <c r="Y47" s="77"/>
      <c r="Z47" s="77"/>
      <c r="AA47" s="21"/>
    </row>
    <row r="48" spans="1:32" ht="2.25" customHeight="1" thickBot="1" x14ac:dyDescent="0.25">
      <c r="A48" s="11"/>
      <c r="B48" s="75"/>
      <c r="C48" s="75"/>
      <c r="D48" s="75"/>
      <c r="E48" s="75"/>
      <c r="F48" s="75"/>
      <c r="G48" s="75"/>
      <c r="H48" s="75"/>
      <c r="I48" s="75"/>
      <c r="J48" s="75"/>
      <c r="K48" s="75"/>
      <c r="L48" s="76"/>
      <c r="M48" s="75"/>
      <c r="N48" s="53"/>
      <c r="O48" s="48"/>
      <c r="P48" s="48"/>
      <c r="Q48" s="74"/>
      <c r="R48" s="48"/>
      <c r="S48" s="48"/>
      <c r="T48" s="73"/>
      <c r="U48" s="48"/>
      <c r="V48" s="48"/>
      <c r="W48" s="48"/>
      <c r="X48" s="48"/>
      <c r="Y48" s="48"/>
      <c r="Z48" s="48"/>
    </row>
    <row r="49" spans="1:27" x14ac:dyDescent="0.2">
      <c r="A49" s="11"/>
      <c r="B49" s="369" t="s">
        <v>5</v>
      </c>
      <c r="C49" s="370"/>
      <c r="D49" s="369" t="s">
        <v>1</v>
      </c>
      <c r="E49" s="371"/>
      <c r="F49" s="371"/>
      <c r="G49" s="371"/>
      <c r="H49" s="371"/>
      <c r="I49" s="371"/>
      <c r="J49" s="370"/>
      <c r="K49" s="72" t="s">
        <v>6</v>
      </c>
      <c r="L49" s="71" t="s">
        <v>18</v>
      </c>
      <c r="M49" s="70" t="s">
        <v>16</v>
      </c>
      <c r="N49" s="53"/>
      <c r="O49" s="48"/>
      <c r="P49" s="176"/>
      <c r="Q49" s="372" t="s">
        <v>22</v>
      </c>
      <c r="R49" s="374" t="s">
        <v>87</v>
      </c>
      <c r="S49" s="375"/>
      <c r="T49" s="154" t="s">
        <v>30</v>
      </c>
      <c r="U49" s="380" t="s">
        <v>30</v>
      </c>
      <c r="V49" s="381"/>
      <c r="W49" s="381"/>
      <c r="X49" s="382"/>
      <c r="Y49" s="154" t="s">
        <v>30</v>
      </c>
      <c r="Z49" s="154" t="s">
        <v>30</v>
      </c>
      <c r="AA49" s="177"/>
    </row>
    <row r="50" spans="1:27" ht="14.45" customHeight="1" x14ac:dyDescent="0.2">
      <c r="A50" s="11"/>
      <c r="B50" s="361" t="s">
        <v>59</v>
      </c>
      <c r="C50" s="362"/>
      <c r="D50" s="363"/>
      <c r="E50" s="299">
        <f>($L$39+$L$41+$L$42+$L$43+$L$44+$L$45+$L$47)-($L$40)</f>
        <v>0</v>
      </c>
      <c r="F50" s="300"/>
      <c r="G50" s="300"/>
      <c r="H50" s="300"/>
      <c r="I50" s="300"/>
      <c r="J50" s="301"/>
      <c r="K50" s="65">
        <f>K17</f>
        <v>6.4999999999999997E-3</v>
      </c>
      <c r="L50" s="68">
        <f>E50*K50</f>
        <v>0</v>
      </c>
      <c r="M50" s="344">
        <f>M17</f>
        <v>8109</v>
      </c>
      <c r="N50" s="53"/>
      <c r="O50" s="48"/>
      <c r="P50" s="178"/>
      <c r="Q50" s="373"/>
      <c r="R50" s="376"/>
      <c r="S50" s="377"/>
      <c r="T50" s="69">
        <f>M17</f>
        <v>8109</v>
      </c>
      <c r="U50" s="383">
        <f>M19</f>
        <v>2172</v>
      </c>
      <c r="V50" s="384"/>
      <c r="W50" s="384"/>
      <c r="X50" s="385"/>
      <c r="Y50" s="155">
        <f>M25</f>
        <v>2089</v>
      </c>
      <c r="Z50" s="155">
        <f>M30</f>
        <v>2372</v>
      </c>
      <c r="AA50" s="179"/>
    </row>
    <row r="51" spans="1:27" ht="14.45" customHeight="1" x14ac:dyDescent="0.2">
      <c r="A51" s="11"/>
      <c r="B51" s="297" t="s">
        <v>86</v>
      </c>
      <c r="C51" s="298"/>
      <c r="D51" s="58">
        <v>0</v>
      </c>
      <c r="E51" s="298" t="s">
        <v>77</v>
      </c>
      <c r="F51" s="298"/>
      <c r="G51" s="298"/>
      <c r="H51" s="298"/>
      <c r="I51" s="298"/>
      <c r="J51" s="298"/>
      <c r="K51" s="317"/>
      <c r="L51" s="67">
        <f>L50-D51</f>
        <v>0</v>
      </c>
      <c r="M51" s="346"/>
      <c r="N51" s="53"/>
      <c r="O51" s="48"/>
      <c r="P51" s="178"/>
      <c r="Q51" s="373"/>
      <c r="R51" s="378"/>
      <c r="S51" s="379"/>
      <c r="T51" s="156" t="s">
        <v>29</v>
      </c>
      <c r="U51" s="386" t="s">
        <v>31</v>
      </c>
      <c r="V51" s="387"/>
      <c r="W51" s="387"/>
      <c r="X51" s="388"/>
      <c r="Y51" s="157" t="s">
        <v>32</v>
      </c>
      <c r="Z51" s="158" t="s">
        <v>33</v>
      </c>
      <c r="AA51" s="179"/>
    </row>
    <row r="52" spans="1:27" ht="14.45" customHeight="1" x14ac:dyDescent="0.2">
      <c r="A52" s="11"/>
      <c r="B52" s="361" t="s">
        <v>58</v>
      </c>
      <c r="C52" s="362"/>
      <c r="D52" s="363"/>
      <c r="E52" s="299">
        <f>($L$39+$L$41+$L$42+$L$43+$L$44+$L$45+$L$47)-($L$40)</f>
        <v>0</v>
      </c>
      <c r="F52" s="300"/>
      <c r="G52" s="300"/>
      <c r="H52" s="300"/>
      <c r="I52" s="300"/>
      <c r="J52" s="301"/>
      <c r="K52" s="65">
        <f>K19</f>
        <v>0.03</v>
      </c>
      <c r="L52" s="68">
        <f>E52*K52</f>
        <v>0</v>
      </c>
      <c r="M52" s="344">
        <f>M19</f>
        <v>2172</v>
      </c>
      <c r="N52" s="53"/>
      <c r="O52" s="48"/>
      <c r="P52" s="178"/>
      <c r="Q52" s="159">
        <f>$E$4</f>
        <v>43466</v>
      </c>
      <c r="R52" s="324">
        <f>L31</f>
        <v>0</v>
      </c>
      <c r="S52" s="325"/>
      <c r="T52" s="160">
        <f>$L$17</f>
        <v>0</v>
      </c>
      <c r="U52" s="326">
        <f>$L$19</f>
        <v>0</v>
      </c>
      <c r="V52" s="327"/>
      <c r="W52" s="327"/>
      <c r="X52" s="328"/>
      <c r="Y52" s="160">
        <f>SUM(L21:L24)</f>
        <v>0</v>
      </c>
      <c r="Z52" s="160">
        <f>SUM(L26:L29)</f>
        <v>0</v>
      </c>
      <c r="AA52" s="179"/>
    </row>
    <row r="53" spans="1:27" ht="14.45" customHeight="1" x14ac:dyDescent="0.2">
      <c r="A53" s="11"/>
      <c r="B53" s="297" t="s">
        <v>85</v>
      </c>
      <c r="C53" s="298"/>
      <c r="D53" s="58">
        <v>0</v>
      </c>
      <c r="E53" s="298" t="s">
        <v>77</v>
      </c>
      <c r="F53" s="298"/>
      <c r="G53" s="298"/>
      <c r="H53" s="298"/>
      <c r="I53" s="298"/>
      <c r="J53" s="298"/>
      <c r="K53" s="317"/>
      <c r="L53" s="67">
        <f>L52-D53</f>
        <v>0</v>
      </c>
      <c r="M53" s="346"/>
      <c r="N53" s="53"/>
      <c r="O53" s="48"/>
      <c r="P53" s="178"/>
      <c r="Q53" s="161" t="s">
        <v>79</v>
      </c>
      <c r="R53" s="303"/>
      <c r="S53" s="304"/>
      <c r="T53" s="304"/>
      <c r="U53" s="304"/>
      <c r="V53" s="304"/>
      <c r="W53" s="304"/>
      <c r="X53" s="305"/>
      <c r="Y53" s="162">
        <f>IF($R$43&gt;$Z$40,T40,IF($R$43&lt;$Z$40,0))</f>
        <v>0</v>
      </c>
      <c r="Z53" s="163"/>
      <c r="AA53" s="179"/>
    </row>
    <row r="54" spans="1:27" ht="14.45" customHeight="1" x14ac:dyDescent="0.2">
      <c r="A54" s="11"/>
      <c r="B54" s="332" t="s">
        <v>84</v>
      </c>
      <c r="C54" s="333"/>
      <c r="D54" s="334"/>
      <c r="E54" s="341">
        <f>$L$39-$L$40</f>
        <v>0</v>
      </c>
      <c r="F54" s="342"/>
      <c r="G54" s="342"/>
      <c r="H54" s="342"/>
      <c r="I54" s="342"/>
      <c r="J54" s="343"/>
      <c r="K54" s="65">
        <f>K21</f>
        <v>1.2E-2</v>
      </c>
      <c r="L54" s="59">
        <f>E54*K54</f>
        <v>0</v>
      </c>
      <c r="M54" s="344">
        <f>M25</f>
        <v>2089</v>
      </c>
      <c r="N54" s="53"/>
      <c r="O54" s="48"/>
      <c r="P54" s="178"/>
      <c r="Q54" s="161" t="s">
        <v>76</v>
      </c>
      <c r="R54" s="318">
        <f>D32</f>
        <v>0</v>
      </c>
      <c r="S54" s="319"/>
      <c r="T54" s="66">
        <f>D18</f>
        <v>0</v>
      </c>
      <c r="U54" s="320">
        <f>D20</f>
        <v>0</v>
      </c>
      <c r="V54" s="364"/>
      <c r="W54" s="364"/>
      <c r="X54" s="365"/>
      <c r="Y54" s="66">
        <f>D25</f>
        <v>0</v>
      </c>
      <c r="Z54" s="164">
        <f>D30</f>
        <v>0</v>
      </c>
      <c r="AA54" s="179"/>
    </row>
    <row r="55" spans="1:27" ht="14.45" customHeight="1" x14ac:dyDescent="0.2">
      <c r="A55" s="11"/>
      <c r="B55" s="335"/>
      <c r="C55" s="336"/>
      <c r="D55" s="337"/>
      <c r="E55" s="299">
        <f>$L$44</f>
        <v>0</v>
      </c>
      <c r="F55" s="300"/>
      <c r="G55" s="300"/>
      <c r="H55" s="300"/>
      <c r="I55" s="300"/>
      <c r="J55" s="301"/>
      <c r="K55" s="65">
        <f>K22</f>
        <v>1.2E-2</v>
      </c>
      <c r="L55" s="59">
        <f>E55*K55</f>
        <v>0</v>
      </c>
      <c r="M55" s="345"/>
      <c r="N55" s="53"/>
      <c r="O55" s="48"/>
      <c r="P55" s="178"/>
      <c r="Q55" s="165" t="s">
        <v>65</v>
      </c>
      <c r="R55" s="324">
        <f>SUM(R52-R54)</f>
        <v>0</v>
      </c>
      <c r="S55" s="325"/>
      <c r="T55" s="166">
        <f>T52-T54</f>
        <v>0</v>
      </c>
      <c r="U55" s="357">
        <f>U52-U54</f>
        <v>0</v>
      </c>
      <c r="V55" s="358"/>
      <c r="W55" s="358"/>
      <c r="X55" s="359"/>
      <c r="Y55" s="166">
        <f>Y52+Y53-Y54</f>
        <v>0</v>
      </c>
      <c r="Z55" s="166">
        <f>Z52-Z54</f>
        <v>0</v>
      </c>
      <c r="AA55" s="179"/>
    </row>
    <row r="56" spans="1:27" ht="14.45" customHeight="1" x14ac:dyDescent="0.2">
      <c r="A56" s="11"/>
      <c r="B56" s="335"/>
      <c r="C56" s="336"/>
      <c r="D56" s="337"/>
      <c r="E56" s="299">
        <f>$L$45</f>
        <v>0</v>
      </c>
      <c r="F56" s="300"/>
      <c r="G56" s="300"/>
      <c r="H56" s="300"/>
      <c r="I56" s="300"/>
      <c r="J56" s="301"/>
      <c r="K56" s="65">
        <f>K23</f>
        <v>4.8000000000000001E-2</v>
      </c>
      <c r="L56" s="59">
        <f>E56*K56</f>
        <v>0</v>
      </c>
      <c r="M56" s="345"/>
      <c r="N56" s="53"/>
      <c r="O56" s="48"/>
      <c r="P56" s="178"/>
      <c r="Q56" s="358"/>
      <c r="R56" s="358"/>
      <c r="S56" s="167"/>
      <c r="T56" s="168"/>
      <c r="U56" s="360"/>
      <c r="V56" s="358"/>
      <c r="W56" s="358"/>
      <c r="X56" s="358"/>
      <c r="Y56" s="168"/>
      <c r="Z56" s="168"/>
      <c r="AA56" s="179"/>
    </row>
    <row r="57" spans="1:27" ht="14.45" customHeight="1" x14ac:dyDescent="0.2">
      <c r="A57" s="11"/>
      <c r="B57" s="338"/>
      <c r="C57" s="339"/>
      <c r="D57" s="340"/>
      <c r="E57" s="299">
        <f>$L$41+$L$42+$L$43+$L$46+$L$47</f>
        <v>0</v>
      </c>
      <c r="F57" s="300"/>
      <c r="G57" s="300"/>
      <c r="H57" s="300"/>
      <c r="I57" s="300"/>
      <c r="J57" s="301"/>
      <c r="K57" s="65">
        <f>K24</f>
        <v>0.15</v>
      </c>
      <c r="L57" s="59">
        <f>E57*K57</f>
        <v>0</v>
      </c>
      <c r="M57" s="345"/>
      <c r="N57" s="53"/>
      <c r="O57" s="48"/>
      <c r="P57" s="178"/>
      <c r="Q57" s="169">
        <f>$U$4</f>
        <v>43497</v>
      </c>
      <c r="R57" s="324">
        <f>Y31</f>
        <v>0</v>
      </c>
      <c r="S57" s="325"/>
      <c r="T57" s="160">
        <f>$Y$17</f>
        <v>0</v>
      </c>
      <c r="U57" s="355">
        <f>$Y$19</f>
        <v>0</v>
      </c>
      <c r="V57" s="356"/>
      <c r="W57" s="356"/>
      <c r="X57" s="356"/>
      <c r="Y57" s="160">
        <f>SUM(Y21:Y24)</f>
        <v>0</v>
      </c>
      <c r="Z57" s="160">
        <f>SUM(Y26:Y29)</f>
        <v>0</v>
      </c>
      <c r="AA57" s="179"/>
    </row>
    <row r="58" spans="1:27" ht="14.45" customHeight="1" x14ac:dyDescent="0.2">
      <c r="A58" s="11"/>
      <c r="B58" s="329" t="s">
        <v>83</v>
      </c>
      <c r="C58" s="330"/>
      <c r="D58" s="58">
        <v>0</v>
      </c>
      <c r="E58" s="298" t="s">
        <v>77</v>
      </c>
      <c r="F58" s="298"/>
      <c r="G58" s="298"/>
      <c r="H58" s="298"/>
      <c r="I58" s="298"/>
      <c r="J58" s="298"/>
      <c r="K58" s="317"/>
      <c r="L58" s="64">
        <f>L54+L55+L56+L57-D58</f>
        <v>0</v>
      </c>
      <c r="M58" s="346"/>
      <c r="N58" s="53"/>
      <c r="O58" s="48"/>
      <c r="P58" s="178"/>
      <c r="Q58" s="161" t="s">
        <v>79</v>
      </c>
      <c r="R58" s="331"/>
      <c r="S58" s="331"/>
      <c r="T58" s="331"/>
      <c r="U58" s="331"/>
      <c r="V58" s="331"/>
      <c r="W58" s="331"/>
      <c r="X58" s="331"/>
      <c r="Y58" s="170">
        <f>IF($R$43&gt;$Z$40,T41,IF($R$43&lt;$Z$40,0))</f>
        <v>0</v>
      </c>
      <c r="Z58" s="163"/>
      <c r="AA58" s="179"/>
    </row>
    <row r="59" spans="1:27" ht="14.45" customHeight="1" x14ac:dyDescent="0.2">
      <c r="A59" s="11"/>
      <c r="B59" s="332" t="s">
        <v>82</v>
      </c>
      <c r="C59" s="333"/>
      <c r="D59" s="334"/>
      <c r="E59" s="299">
        <f>($L$39)-($L$40)</f>
        <v>0</v>
      </c>
      <c r="F59" s="300"/>
      <c r="G59" s="300"/>
      <c r="H59" s="300"/>
      <c r="I59" s="300"/>
      <c r="J59" s="301"/>
      <c r="K59" s="63">
        <f>K26</f>
        <v>1.0800000000000001E-2</v>
      </c>
      <c r="L59" s="59">
        <f>E59*K59</f>
        <v>0</v>
      </c>
      <c r="M59" s="347">
        <f>M30</f>
        <v>2372</v>
      </c>
      <c r="N59" s="53"/>
      <c r="O59" s="48"/>
      <c r="P59" s="178"/>
      <c r="Q59" s="161" t="s">
        <v>76</v>
      </c>
      <c r="R59" s="318">
        <f>T32</f>
        <v>0</v>
      </c>
      <c r="S59" s="319"/>
      <c r="T59" s="66">
        <f>T18</f>
        <v>0</v>
      </c>
      <c r="U59" s="350">
        <f>T20</f>
        <v>0</v>
      </c>
      <c r="V59" s="351"/>
      <c r="W59" s="351"/>
      <c r="X59" s="351"/>
      <c r="Y59" s="66">
        <f>T25</f>
        <v>0</v>
      </c>
      <c r="Z59" s="66">
        <f>T30</f>
        <v>0</v>
      </c>
      <c r="AA59" s="179"/>
    </row>
    <row r="60" spans="1:27" ht="14.45" customHeight="1" x14ac:dyDescent="0.2">
      <c r="A60" s="11"/>
      <c r="B60" s="335"/>
      <c r="C60" s="336"/>
      <c r="D60" s="337"/>
      <c r="E60" s="299">
        <f>$L$44</f>
        <v>0</v>
      </c>
      <c r="F60" s="300"/>
      <c r="G60" s="300"/>
      <c r="H60" s="300"/>
      <c r="I60" s="300"/>
      <c r="J60" s="301"/>
      <c r="K60" s="63">
        <f>K27</f>
        <v>1.0800000000000001E-2</v>
      </c>
      <c r="L60" s="59">
        <f>E60*K60</f>
        <v>0</v>
      </c>
      <c r="M60" s="348"/>
      <c r="N60" s="53"/>
      <c r="O60" s="48"/>
      <c r="P60" s="178"/>
      <c r="Q60" s="165" t="s">
        <v>65</v>
      </c>
      <c r="R60" s="324">
        <f>SUM(R57-R59)</f>
        <v>0</v>
      </c>
      <c r="S60" s="325"/>
      <c r="T60" s="160">
        <f>T57-T59</f>
        <v>0</v>
      </c>
      <c r="U60" s="326">
        <f>U57-U59</f>
        <v>0</v>
      </c>
      <c r="V60" s="327"/>
      <c r="W60" s="327"/>
      <c r="X60" s="328"/>
      <c r="Y60" s="160">
        <f>Y57+Y58-Y59</f>
        <v>0</v>
      </c>
      <c r="Z60" s="160">
        <f>Z57-Z59</f>
        <v>0</v>
      </c>
      <c r="AA60" s="179"/>
    </row>
    <row r="61" spans="1:27" ht="14.45" customHeight="1" x14ac:dyDescent="0.2">
      <c r="A61" s="11"/>
      <c r="B61" s="335"/>
      <c r="C61" s="336"/>
      <c r="D61" s="337"/>
      <c r="E61" s="299">
        <f>$L$45</f>
        <v>0</v>
      </c>
      <c r="F61" s="300"/>
      <c r="G61" s="300"/>
      <c r="H61" s="300"/>
      <c r="I61" s="300"/>
      <c r="J61" s="301"/>
      <c r="K61" s="63">
        <f>K28</f>
        <v>2.8799999999999999E-2</v>
      </c>
      <c r="L61" s="59">
        <f>E61*K61</f>
        <v>0</v>
      </c>
      <c r="M61" s="348"/>
      <c r="N61" s="53"/>
      <c r="O61" s="48"/>
      <c r="P61" s="178"/>
      <c r="Q61" s="247"/>
      <c r="R61" s="248"/>
      <c r="S61" s="248"/>
      <c r="T61" s="172"/>
      <c r="U61" s="233"/>
      <c r="V61" s="234"/>
      <c r="W61" s="234"/>
      <c r="X61" s="234"/>
      <c r="Y61" s="172"/>
      <c r="Z61" s="172"/>
      <c r="AA61" s="179"/>
    </row>
    <row r="62" spans="1:27" ht="14.45" customHeight="1" x14ac:dyDescent="0.2">
      <c r="A62" s="11"/>
      <c r="B62" s="338"/>
      <c r="C62" s="339"/>
      <c r="D62" s="340"/>
      <c r="E62" s="299">
        <f>($L$41+$L$42+$L$43+$L$46+$L$47)</f>
        <v>0</v>
      </c>
      <c r="F62" s="300"/>
      <c r="G62" s="300"/>
      <c r="H62" s="300"/>
      <c r="I62" s="300"/>
      <c r="J62" s="301"/>
      <c r="K62" s="63">
        <f>K29</f>
        <v>0.09</v>
      </c>
      <c r="L62" s="59">
        <f>E62*K62</f>
        <v>0</v>
      </c>
      <c r="M62" s="348"/>
      <c r="N62" s="53"/>
      <c r="O62" s="48"/>
      <c r="P62" s="178"/>
      <c r="Q62" s="352"/>
      <c r="R62" s="352"/>
      <c r="S62" s="171"/>
      <c r="T62" s="172"/>
      <c r="U62" s="353"/>
      <c r="V62" s="354"/>
      <c r="W62" s="354"/>
      <c r="X62" s="354"/>
      <c r="Y62" s="172"/>
      <c r="Z62" s="172"/>
      <c r="AA62" s="179"/>
    </row>
    <row r="63" spans="1:27" ht="14.45" customHeight="1" x14ac:dyDescent="0.2">
      <c r="A63" s="11"/>
      <c r="B63" s="329" t="s">
        <v>81</v>
      </c>
      <c r="C63" s="330"/>
      <c r="D63" s="58">
        <v>0</v>
      </c>
      <c r="E63" s="298" t="s">
        <v>77</v>
      </c>
      <c r="F63" s="298"/>
      <c r="G63" s="298"/>
      <c r="H63" s="298"/>
      <c r="I63" s="298"/>
      <c r="J63" s="298"/>
      <c r="K63" s="317"/>
      <c r="L63" s="62">
        <f>L59+L60+L62-D63</f>
        <v>0</v>
      </c>
      <c r="M63" s="349"/>
      <c r="N63" s="53"/>
      <c r="O63" s="48"/>
      <c r="P63" s="178"/>
      <c r="Q63" s="173">
        <f>$E$37</f>
        <v>43528</v>
      </c>
      <c r="R63" s="324">
        <f>L64</f>
        <v>0</v>
      </c>
      <c r="S63" s="325"/>
      <c r="T63" s="160">
        <f>$L$50</f>
        <v>0</v>
      </c>
      <c r="U63" s="355">
        <f>$L$52</f>
        <v>0</v>
      </c>
      <c r="V63" s="356"/>
      <c r="W63" s="356"/>
      <c r="X63" s="356"/>
      <c r="Y63" s="160">
        <f>SUM(L54:L57)</f>
        <v>0</v>
      </c>
      <c r="Z63" s="160">
        <f>SUM(L59:L62)</f>
        <v>0</v>
      </c>
      <c r="AA63" s="179"/>
    </row>
    <row r="64" spans="1:27" ht="14.45" customHeight="1" x14ac:dyDescent="0.2">
      <c r="A64" s="11"/>
      <c r="B64" s="297" t="s">
        <v>80</v>
      </c>
      <c r="C64" s="298"/>
      <c r="D64" s="298"/>
      <c r="E64" s="299">
        <f>($L$44+$L$45)</f>
        <v>0</v>
      </c>
      <c r="F64" s="300"/>
      <c r="G64" s="300"/>
      <c r="H64" s="300"/>
      <c r="I64" s="300"/>
      <c r="J64" s="301"/>
      <c r="K64" s="60">
        <f>K31</f>
        <v>0.05</v>
      </c>
      <c r="L64" s="59">
        <f>(L44+L45)*K64-M64</f>
        <v>0</v>
      </c>
      <c r="M64" s="302"/>
      <c r="N64" s="53"/>
      <c r="O64" s="48"/>
      <c r="P64" s="178"/>
      <c r="Q64" s="161" t="s">
        <v>79</v>
      </c>
      <c r="R64" s="303"/>
      <c r="S64" s="304"/>
      <c r="T64" s="304"/>
      <c r="U64" s="304"/>
      <c r="V64" s="304"/>
      <c r="W64" s="304"/>
      <c r="X64" s="305"/>
      <c r="Y64" s="170">
        <f>IF($R$43&gt;$Z$40,T42,IF($R$43&lt;$Z$40,0))</f>
        <v>0</v>
      </c>
      <c r="Z64" s="174"/>
      <c r="AA64" s="179"/>
    </row>
    <row r="65" spans="1:28" ht="14.45" customHeight="1" x14ac:dyDescent="0.2">
      <c r="A65" s="11"/>
      <c r="B65" s="297" t="s">
        <v>78</v>
      </c>
      <c r="C65" s="298"/>
      <c r="D65" s="58">
        <v>0</v>
      </c>
      <c r="E65" s="298" t="s">
        <v>77</v>
      </c>
      <c r="F65" s="298"/>
      <c r="G65" s="298"/>
      <c r="H65" s="298"/>
      <c r="I65" s="298"/>
      <c r="J65" s="298"/>
      <c r="K65" s="317"/>
      <c r="L65" s="57">
        <f>L64-D65</f>
        <v>0</v>
      </c>
      <c r="M65" s="302"/>
      <c r="N65" s="53"/>
      <c r="O65" s="48"/>
      <c r="P65" s="178"/>
      <c r="Q65" s="161" t="s">
        <v>76</v>
      </c>
      <c r="R65" s="318">
        <f>D65</f>
        <v>0</v>
      </c>
      <c r="S65" s="319"/>
      <c r="T65" s="66">
        <f>D51</f>
        <v>0</v>
      </c>
      <c r="U65" s="320">
        <f>D53</f>
        <v>0</v>
      </c>
      <c r="V65" s="321"/>
      <c r="W65" s="321"/>
      <c r="X65" s="322"/>
      <c r="Y65" s="66">
        <f>D58</f>
        <v>0</v>
      </c>
      <c r="Z65" s="66">
        <f>D63</f>
        <v>0</v>
      </c>
      <c r="AA65" s="179"/>
    </row>
    <row r="66" spans="1:28" x14ac:dyDescent="0.2">
      <c r="A66" s="11"/>
      <c r="B66" s="56" t="s">
        <v>40</v>
      </c>
      <c r="C66" s="54"/>
      <c r="D66" s="54"/>
      <c r="E66" s="323" t="str">
        <f>AJUDA!A1</f>
        <v xml:space="preserve">(LUCRO PRESUMIDO - MODELO II - VERSÃO. V06- 19/10/2019) </v>
      </c>
      <c r="F66" s="323"/>
      <c r="G66" s="323"/>
      <c r="H66" s="323"/>
      <c r="I66" s="323"/>
      <c r="J66" s="323"/>
      <c r="K66" s="323"/>
      <c r="L66" s="323"/>
      <c r="M66" s="323"/>
      <c r="N66" s="53"/>
      <c r="O66" s="48"/>
      <c r="P66" s="178"/>
      <c r="Q66" s="175" t="s">
        <v>65</v>
      </c>
      <c r="R66" s="324">
        <f>SUM(R63-R65)</f>
        <v>0</v>
      </c>
      <c r="S66" s="325"/>
      <c r="T66" s="160">
        <f>T63-T65</f>
        <v>0</v>
      </c>
      <c r="U66" s="326">
        <f>U63-U65</f>
        <v>0</v>
      </c>
      <c r="V66" s="327"/>
      <c r="W66" s="327"/>
      <c r="X66" s="328"/>
      <c r="Y66" s="160">
        <f>Y63+Y64-Y65</f>
        <v>0</v>
      </c>
      <c r="Z66" s="160">
        <f>Z63-Z65</f>
        <v>0</v>
      </c>
      <c r="AA66" s="179"/>
    </row>
    <row r="67" spans="1:28" x14ac:dyDescent="0.2">
      <c r="A67" s="11"/>
      <c r="B67" s="55" t="str">
        <f>AJUDA!B2</f>
        <v>angeloatonon@gmail.com</v>
      </c>
      <c r="C67" s="54"/>
      <c r="D67" s="54"/>
      <c r="E67" s="54"/>
      <c r="F67" s="54"/>
      <c r="G67" s="54"/>
      <c r="H67" s="54"/>
      <c r="I67" s="54"/>
      <c r="J67" s="54"/>
      <c r="K67" s="54"/>
      <c r="L67" s="54"/>
      <c r="M67" s="54"/>
      <c r="N67" s="53"/>
      <c r="O67" s="48"/>
      <c r="P67" s="52"/>
      <c r="Q67" s="51"/>
      <c r="R67" s="51"/>
      <c r="S67" s="51"/>
      <c r="T67" s="51"/>
      <c r="U67" s="51"/>
      <c r="V67" s="51"/>
      <c r="W67" s="51"/>
      <c r="X67" s="51"/>
      <c r="Y67" s="51"/>
      <c r="Z67" s="51"/>
      <c r="AA67" s="20"/>
    </row>
    <row r="68" spans="1:28" ht="13.5" thickBot="1" x14ac:dyDescent="0.25">
      <c r="A68" s="13"/>
      <c r="B68" s="50"/>
      <c r="C68" s="50"/>
      <c r="D68" s="50"/>
      <c r="E68" s="50"/>
      <c r="F68" s="50"/>
      <c r="G68" s="50"/>
      <c r="H68" s="50"/>
      <c r="I68" s="50"/>
      <c r="J68" s="50"/>
      <c r="K68" s="50"/>
      <c r="L68" s="50"/>
      <c r="M68" s="50"/>
      <c r="N68" s="49"/>
      <c r="O68" s="48"/>
      <c r="P68" s="47"/>
      <c r="Q68" s="46" t="s">
        <v>66</v>
      </c>
      <c r="R68" s="306">
        <f>SUM(R55+R60+R66)</f>
        <v>0</v>
      </c>
      <c r="S68" s="307"/>
      <c r="T68" s="45">
        <f>SUM(T55+T60+T66)</f>
        <v>0</v>
      </c>
      <c r="U68" s="308">
        <f>SUM(U55+U60+U66)</f>
        <v>0</v>
      </c>
      <c r="V68" s="309"/>
      <c r="W68" s="309"/>
      <c r="X68" s="310"/>
      <c r="Y68" s="45">
        <f>SUM(Y55+Y60+Y66)</f>
        <v>0</v>
      </c>
      <c r="Z68" s="45">
        <f>SUM(Z55+Z60+Z66)</f>
        <v>0</v>
      </c>
      <c r="AA68" s="21"/>
    </row>
    <row r="69" spans="1:28" ht="5.25" customHeight="1" x14ac:dyDescent="0.2">
      <c r="P69" s="40"/>
      <c r="Q69" s="41"/>
      <c r="R69" s="41"/>
      <c r="S69" s="41"/>
      <c r="T69" s="41"/>
      <c r="U69" s="41"/>
      <c r="V69" s="41"/>
      <c r="W69" s="41"/>
      <c r="X69" s="41"/>
      <c r="Y69" s="41"/>
      <c r="Z69" s="41"/>
      <c r="AA69" s="40"/>
    </row>
    <row r="70" spans="1:28" ht="12.75" customHeight="1" x14ac:dyDescent="0.2">
      <c r="B70" s="311" t="s">
        <v>57</v>
      </c>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3"/>
      <c r="AA70" s="40"/>
      <c r="AB70" s="1"/>
    </row>
    <row r="71" spans="1:28" x14ac:dyDescent="0.2">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6"/>
      <c r="AA71" s="40"/>
      <c r="AB71" s="1"/>
    </row>
  </sheetData>
  <sheetProtection algorithmName="SHA-512" hashValue="l4xMETgx/RxzAKND7gHqfLTDQ0lgq/uCWNE3husro3H5BeOxIQ9JC9yn+hsvoH2hOUMmQhdjHK6AtgxC8XH5sA==" saltValue="bS0/dl0P+eAECEFVdU2mgQ==" spinCount="100000" sheet="1" formatCells="0" formatColumns="0" formatRows="0" selectLockedCells="1"/>
  <mergeCells count="184">
    <mergeCell ref="E61:J61"/>
    <mergeCell ref="B2:M2"/>
    <mergeCell ref="Q2:Z2"/>
    <mergeCell ref="B3:C3"/>
    <mergeCell ref="D3:M3"/>
    <mergeCell ref="Q3:R3"/>
    <mergeCell ref="T3:Z3"/>
    <mergeCell ref="B4:D4"/>
    <mergeCell ref="E4:K4"/>
    <mergeCell ref="L4:M4"/>
    <mergeCell ref="Q4:T4"/>
    <mergeCell ref="U4:X4"/>
    <mergeCell ref="Y4:Z4"/>
    <mergeCell ref="B6:K6"/>
    <mergeCell ref="M6:M14"/>
    <mergeCell ref="Q6:X6"/>
    <mergeCell ref="Z6:Z14"/>
    <mergeCell ref="B7:K7"/>
    <mergeCell ref="Q7:X7"/>
    <mergeCell ref="B8:K8"/>
    <mergeCell ref="Q8:X8"/>
    <mergeCell ref="B9:K9"/>
    <mergeCell ref="Q9:X9"/>
    <mergeCell ref="B10:K10"/>
    <mergeCell ref="Q10:X10"/>
    <mergeCell ref="B11:J11"/>
    <mergeCell ref="Q11:W11"/>
    <mergeCell ref="B12:J12"/>
    <mergeCell ref="Q12:W12"/>
    <mergeCell ref="B13:K13"/>
    <mergeCell ref="Q13:X13"/>
    <mergeCell ref="B14:K14"/>
    <mergeCell ref="Q14:X14"/>
    <mergeCell ref="B16:C16"/>
    <mergeCell ref="D16:J16"/>
    <mergeCell ref="Q16:S16"/>
    <mergeCell ref="T16:W16"/>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21:C24"/>
    <mergeCell ref="M21:M24"/>
    <mergeCell ref="Q21:T24"/>
    <mergeCell ref="U21:W21"/>
    <mergeCell ref="Z21:Z25"/>
    <mergeCell ref="U22:W22"/>
    <mergeCell ref="U23:W23"/>
    <mergeCell ref="E24:J24"/>
    <mergeCell ref="U24:W24"/>
    <mergeCell ref="B25:C25"/>
    <mergeCell ref="E25:K25"/>
    <mergeCell ref="Q25:S25"/>
    <mergeCell ref="U25:X25"/>
    <mergeCell ref="B26:C29"/>
    <mergeCell ref="M26:M29"/>
    <mergeCell ref="Q26:T29"/>
    <mergeCell ref="U26:W26"/>
    <mergeCell ref="Z26:Z30"/>
    <mergeCell ref="U27:W27"/>
    <mergeCell ref="E29:J29"/>
    <mergeCell ref="U29:W29"/>
    <mergeCell ref="B30:C30"/>
    <mergeCell ref="E30:K30"/>
    <mergeCell ref="Q30:S30"/>
    <mergeCell ref="U30:X30"/>
    <mergeCell ref="U28:W28"/>
    <mergeCell ref="B31:D31"/>
    <mergeCell ref="E31:J31"/>
    <mergeCell ref="M31:M32"/>
    <mergeCell ref="Q31:T31"/>
    <mergeCell ref="U31:W31"/>
    <mergeCell ref="Z31:Z32"/>
    <mergeCell ref="B32:C32"/>
    <mergeCell ref="E32:K32"/>
    <mergeCell ref="Q32:S32"/>
    <mergeCell ref="U32:X32"/>
    <mergeCell ref="B36:M36"/>
    <mergeCell ref="Q36:Z36"/>
    <mergeCell ref="B37:D37"/>
    <mergeCell ref="E37:K37"/>
    <mergeCell ref="L37:M37"/>
    <mergeCell ref="Q37:T37"/>
    <mergeCell ref="U37:W37"/>
    <mergeCell ref="B39:K39"/>
    <mergeCell ref="M39:M47"/>
    <mergeCell ref="R39:S39"/>
    <mergeCell ref="B40:K40"/>
    <mergeCell ref="R40:S40"/>
    <mergeCell ref="B41:K41"/>
    <mergeCell ref="R41:S41"/>
    <mergeCell ref="B42:K42"/>
    <mergeCell ref="R42:S42"/>
    <mergeCell ref="B45:J45"/>
    <mergeCell ref="W42:X42"/>
    <mergeCell ref="B43:K43"/>
    <mergeCell ref="R43:S43"/>
    <mergeCell ref="W43:X43"/>
    <mergeCell ref="B44:J44"/>
    <mergeCell ref="Q44:Z44"/>
    <mergeCell ref="B46:K46"/>
    <mergeCell ref="B47:K47"/>
    <mergeCell ref="B49:C49"/>
    <mergeCell ref="D49:J49"/>
    <mergeCell ref="Q49:Q51"/>
    <mergeCell ref="R49:S51"/>
    <mergeCell ref="U49:X49"/>
    <mergeCell ref="B50:D50"/>
    <mergeCell ref="E50:J50"/>
    <mergeCell ref="M50:M51"/>
    <mergeCell ref="U50:X50"/>
    <mergeCell ref="B51:C51"/>
    <mergeCell ref="E51:K51"/>
    <mergeCell ref="U51:X51"/>
    <mergeCell ref="U55:X55"/>
    <mergeCell ref="E56:J56"/>
    <mergeCell ref="Q56:R56"/>
    <mergeCell ref="U56:X56"/>
    <mergeCell ref="E57:J57"/>
    <mergeCell ref="R57:S57"/>
    <mergeCell ref="U57:X57"/>
    <mergeCell ref="B52:D52"/>
    <mergeCell ref="E52:J52"/>
    <mergeCell ref="M52:M53"/>
    <mergeCell ref="R52:S52"/>
    <mergeCell ref="U52:X52"/>
    <mergeCell ref="B53:C53"/>
    <mergeCell ref="E53:K53"/>
    <mergeCell ref="R53:X53"/>
    <mergeCell ref="U54:X54"/>
    <mergeCell ref="B58:C58"/>
    <mergeCell ref="E58:K58"/>
    <mergeCell ref="R58:X58"/>
    <mergeCell ref="B54:D57"/>
    <mergeCell ref="E54:J54"/>
    <mergeCell ref="M54:M58"/>
    <mergeCell ref="R54:S54"/>
    <mergeCell ref="B59:D62"/>
    <mergeCell ref="E59:J59"/>
    <mergeCell ref="M59:M63"/>
    <mergeCell ref="R59:S59"/>
    <mergeCell ref="U59:X59"/>
    <mergeCell ref="E60:J60"/>
    <mergeCell ref="R60:S60"/>
    <mergeCell ref="U60:X60"/>
    <mergeCell ref="E62:J62"/>
    <mergeCell ref="Q62:R62"/>
    <mergeCell ref="U62:X62"/>
    <mergeCell ref="B63:C63"/>
    <mergeCell ref="E63:K63"/>
    <mergeCell ref="R63:S63"/>
    <mergeCell ref="U63:X63"/>
    <mergeCell ref="E55:J55"/>
    <mergeCell ref="R55:S55"/>
    <mergeCell ref="B64:D64"/>
    <mergeCell ref="E64:J64"/>
    <mergeCell ref="M64:M65"/>
    <mergeCell ref="R64:X64"/>
    <mergeCell ref="B65:C65"/>
    <mergeCell ref="R68:S68"/>
    <mergeCell ref="U68:X68"/>
    <mergeCell ref="B70:Z71"/>
    <mergeCell ref="E65:K65"/>
    <mergeCell ref="R65:S65"/>
    <mergeCell ref="U65:X65"/>
    <mergeCell ref="E66:M66"/>
    <mergeCell ref="R66:S66"/>
    <mergeCell ref="U66:X66"/>
  </mergeCells>
  <dataValidations count="2">
    <dataValidation allowBlank="1" showInputMessage="1" showErrorMessage="1" promptTitle="ISS A COMPENSAR" prompt="INFORME OS ISS RETIDOS NAS NOTAS-FISCIAS._x000a__x000a_COMPENSADO NO ISS CÁLCULADO AO LADO ESQUERDO DA PLANILHA." sqref="Z31:Z32 M31:M32 M64"/>
    <dataValidation type="list" allowBlank="1" showInputMessage="1" showErrorMessage="1" sqref="E4:K4">
      <formula1>$AD$6:$AD$36</formula1>
    </dataValidation>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opLeftCell="D21" zoomScaleNormal="100" zoomScaleSheetLayoutView="100" workbookViewId="0">
      <selection activeCell="J21" sqref="J21"/>
    </sheetView>
  </sheetViews>
  <sheetFormatPr defaultRowHeight="12.75" x14ac:dyDescent="0.2"/>
  <cols>
    <col min="1" max="1" width="1.5703125" customWidth="1"/>
    <col min="2" max="2" width="10" customWidth="1"/>
    <col min="3" max="3" width="4.28515625" customWidth="1"/>
    <col min="4" max="4" width="13.28515625" customWidth="1"/>
    <col min="5" max="5" width="5" customWidth="1"/>
    <col min="6" max="6" width="8.85546875" hidden="1" customWidth="1"/>
    <col min="7" max="7" width="9" hidden="1" customWidth="1"/>
    <col min="8" max="8" width="3.4257812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6"/>
      <c r="B1" s="7"/>
      <c r="C1" s="7"/>
      <c r="D1" s="7"/>
      <c r="E1" s="7"/>
      <c r="F1" s="7"/>
      <c r="G1" s="7"/>
      <c r="H1" s="7"/>
      <c r="I1" s="7"/>
      <c r="J1" s="7"/>
      <c r="K1" s="7"/>
      <c r="L1" s="7"/>
      <c r="M1" s="7"/>
      <c r="N1" s="8"/>
      <c r="P1" s="6"/>
      <c r="Q1" s="7"/>
      <c r="R1" s="7"/>
      <c r="S1" s="7"/>
      <c r="T1" s="7"/>
      <c r="U1" s="7"/>
      <c r="V1" s="7"/>
      <c r="W1" s="7"/>
      <c r="X1" s="7"/>
      <c r="Y1" s="7"/>
      <c r="Z1" s="7"/>
      <c r="AA1" s="8"/>
    </row>
    <row r="2" spans="1:30" ht="14.25" customHeight="1" x14ac:dyDescent="0.4">
      <c r="A2" s="9" t="s">
        <v>2</v>
      </c>
      <c r="B2" s="477" t="s">
        <v>11</v>
      </c>
      <c r="C2" s="478"/>
      <c r="D2" s="478"/>
      <c r="E2" s="478"/>
      <c r="F2" s="478"/>
      <c r="G2" s="478"/>
      <c r="H2" s="478"/>
      <c r="I2" s="478"/>
      <c r="J2" s="478"/>
      <c r="K2" s="478"/>
      <c r="L2" s="478"/>
      <c r="M2" s="479"/>
      <c r="N2" s="153"/>
      <c r="O2" s="152"/>
      <c r="P2" s="151" t="s">
        <v>2</v>
      </c>
      <c r="Q2" s="477" t="s">
        <v>11</v>
      </c>
      <c r="R2" s="478"/>
      <c r="S2" s="478"/>
      <c r="T2" s="478"/>
      <c r="U2" s="478"/>
      <c r="V2" s="478"/>
      <c r="W2" s="478"/>
      <c r="X2" s="478"/>
      <c r="Y2" s="478"/>
      <c r="Z2" s="479"/>
      <c r="AA2" s="10"/>
    </row>
    <row r="3" spans="1:30" s="1" customFormat="1" ht="13.5" customHeight="1" x14ac:dyDescent="0.2">
      <c r="A3" s="11"/>
      <c r="B3" s="486" t="s">
        <v>7</v>
      </c>
      <c r="C3" s="523"/>
      <c r="D3" s="524" t="str">
        <f>IF('L. PRESUMIDO (1º Trim.)'!D3=0,"",'L. PRESUMIDO (1º Trim.)'!D3)</f>
        <v>angelo</v>
      </c>
      <c r="E3" s="525"/>
      <c r="F3" s="525"/>
      <c r="G3" s="525"/>
      <c r="H3" s="525"/>
      <c r="I3" s="525"/>
      <c r="J3" s="526"/>
      <c r="K3" s="526"/>
      <c r="L3" s="526"/>
      <c r="M3" s="527"/>
      <c r="N3" s="148"/>
      <c r="O3" s="150"/>
      <c r="P3" s="146"/>
      <c r="Q3" s="486" t="s">
        <v>7</v>
      </c>
      <c r="R3" s="487"/>
      <c r="S3" s="242"/>
      <c r="T3" s="488" t="str">
        <f>IF(D3=0," ",IF(D3&gt;0,D3))</f>
        <v>angelo</v>
      </c>
      <c r="U3" s="488"/>
      <c r="V3" s="488"/>
      <c r="W3" s="489"/>
      <c r="X3" s="489"/>
      <c r="Y3" s="489"/>
      <c r="Z3" s="490"/>
      <c r="AA3" s="10"/>
    </row>
    <row r="4" spans="1:30" ht="14.25" customHeight="1" x14ac:dyDescent="0.25">
      <c r="A4" s="12"/>
      <c r="B4" s="517" t="s">
        <v>12</v>
      </c>
      <c r="C4" s="518"/>
      <c r="D4" s="519"/>
      <c r="E4" s="520">
        <f>'L. PRESUMIDO (1º Trim.)'!E37+31</f>
        <v>43559</v>
      </c>
      <c r="F4" s="521"/>
      <c r="G4" s="521"/>
      <c r="H4" s="521"/>
      <c r="I4" s="521"/>
      <c r="J4" s="521"/>
      <c r="K4" s="522"/>
      <c r="L4" s="497" t="s">
        <v>258</v>
      </c>
      <c r="M4" s="498"/>
      <c r="N4" s="148"/>
      <c r="O4" s="147"/>
      <c r="P4" s="146"/>
      <c r="Q4" s="499" t="s">
        <v>12</v>
      </c>
      <c r="R4" s="499"/>
      <c r="S4" s="499"/>
      <c r="T4" s="499"/>
      <c r="U4" s="500">
        <f>E4+31</f>
        <v>43590</v>
      </c>
      <c r="V4" s="500"/>
      <c r="W4" s="500"/>
      <c r="X4" s="500"/>
      <c r="Y4" s="497" t="s">
        <v>34</v>
      </c>
      <c r="Z4" s="498"/>
      <c r="AA4" s="10"/>
    </row>
    <row r="5" spans="1:30" ht="5.25" customHeight="1" x14ac:dyDescent="0.35">
      <c r="A5" s="12"/>
      <c r="B5" s="3"/>
      <c r="C5" s="3"/>
      <c r="D5" s="3"/>
      <c r="E5" s="3"/>
      <c r="F5" s="3"/>
      <c r="G5" s="3"/>
      <c r="H5" s="3"/>
      <c r="I5" s="3"/>
      <c r="J5" s="3"/>
      <c r="K5" s="3"/>
      <c r="L5" s="3"/>
      <c r="M5" s="2"/>
      <c r="N5" s="10"/>
      <c r="P5" s="12"/>
      <c r="Q5" s="3"/>
      <c r="R5" s="3"/>
      <c r="S5" s="3"/>
      <c r="T5" s="3"/>
      <c r="U5" s="3"/>
      <c r="V5" s="3"/>
      <c r="W5" s="3"/>
      <c r="X5" s="3"/>
      <c r="Y5" s="3"/>
      <c r="Z5" s="2"/>
      <c r="AA5" s="10"/>
    </row>
    <row r="6" spans="1:30" ht="12.75" customHeight="1" x14ac:dyDescent="0.2">
      <c r="A6" s="11"/>
      <c r="B6" s="366" t="s">
        <v>14</v>
      </c>
      <c r="C6" s="367"/>
      <c r="D6" s="367"/>
      <c r="E6" s="367"/>
      <c r="F6" s="367"/>
      <c r="G6" s="367"/>
      <c r="H6" s="367"/>
      <c r="I6" s="367"/>
      <c r="J6" s="367"/>
      <c r="K6" s="368"/>
      <c r="L6" s="81">
        <v>0</v>
      </c>
      <c r="M6" s="504" t="s">
        <v>17</v>
      </c>
      <c r="N6" s="10"/>
      <c r="P6" s="143"/>
      <c r="Q6" s="471" t="s">
        <v>14</v>
      </c>
      <c r="R6" s="472"/>
      <c r="S6" s="472"/>
      <c r="T6" s="472"/>
      <c r="U6" s="472"/>
      <c r="V6" s="472"/>
      <c r="W6" s="472"/>
      <c r="X6" s="473"/>
      <c r="Y6" s="81"/>
      <c r="Z6" s="504" t="s">
        <v>17</v>
      </c>
      <c r="AA6" s="10"/>
      <c r="AD6" s="42">
        <v>40544</v>
      </c>
    </row>
    <row r="7" spans="1:30" x14ac:dyDescent="0.2">
      <c r="A7" s="11"/>
      <c r="B7" s="366" t="s">
        <v>8</v>
      </c>
      <c r="C7" s="367"/>
      <c r="D7" s="367"/>
      <c r="E7" s="367"/>
      <c r="F7" s="367"/>
      <c r="G7" s="367"/>
      <c r="H7" s="367"/>
      <c r="I7" s="367"/>
      <c r="J7" s="367"/>
      <c r="K7" s="368"/>
      <c r="L7" s="78">
        <v>0</v>
      </c>
      <c r="M7" s="515"/>
      <c r="N7" s="10"/>
      <c r="P7" s="143"/>
      <c r="Q7" s="471" t="s">
        <v>8</v>
      </c>
      <c r="R7" s="472"/>
      <c r="S7" s="472"/>
      <c r="T7" s="472"/>
      <c r="U7" s="472"/>
      <c r="V7" s="472"/>
      <c r="W7" s="472"/>
      <c r="X7" s="473"/>
      <c r="Y7" s="78">
        <v>0</v>
      </c>
      <c r="Z7" s="505"/>
      <c r="AA7" s="10"/>
      <c r="AD7" s="106">
        <v>40909</v>
      </c>
    </row>
    <row r="8" spans="1:30" x14ac:dyDescent="0.2">
      <c r="A8" s="11"/>
      <c r="B8" s="366" t="s">
        <v>0</v>
      </c>
      <c r="C8" s="367"/>
      <c r="D8" s="367"/>
      <c r="E8" s="367"/>
      <c r="F8" s="367"/>
      <c r="G8" s="367"/>
      <c r="H8" s="367"/>
      <c r="I8" s="367"/>
      <c r="J8" s="367"/>
      <c r="K8" s="368"/>
      <c r="L8" s="78">
        <v>0</v>
      </c>
      <c r="M8" s="515"/>
      <c r="N8" s="10"/>
      <c r="P8" s="143"/>
      <c r="Q8" s="471" t="s">
        <v>0</v>
      </c>
      <c r="R8" s="472"/>
      <c r="S8" s="472"/>
      <c r="T8" s="472"/>
      <c r="U8" s="472"/>
      <c r="V8" s="472"/>
      <c r="W8" s="472"/>
      <c r="X8" s="473"/>
      <c r="Y8" s="78">
        <v>0</v>
      </c>
      <c r="Z8" s="505"/>
      <c r="AA8" s="10"/>
      <c r="AD8" s="42">
        <v>41275</v>
      </c>
    </row>
    <row r="9" spans="1:30" x14ac:dyDescent="0.2">
      <c r="A9" s="11"/>
      <c r="B9" s="366" t="s">
        <v>9</v>
      </c>
      <c r="C9" s="367"/>
      <c r="D9" s="367"/>
      <c r="E9" s="367"/>
      <c r="F9" s="367"/>
      <c r="G9" s="367"/>
      <c r="H9" s="367"/>
      <c r="I9" s="367"/>
      <c r="J9" s="367"/>
      <c r="K9" s="368"/>
      <c r="L9" s="78">
        <v>0</v>
      </c>
      <c r="M9" s="515"/>
      <c r="N9" s="10"/>
      <c r="P9" s="143"/>
      <c r="Q9" s="471" t="s">
        <v>9</v>
      </c>
      <c r="R9" s="472"/>
      <c r="S9" s="472"/>
      <c r="T9" s="472"/>
      <c r="U9" s="472"/>
      <c r="V9" s="472"/>
      <c r="W9" s="472"/>
      <c r="X9" s="473"/>
      <c r="Y9" s="78">
        <v>0</v>
      </c>
      <c r="Z9" s="505"/>
      <c r="AA9" s="10"/>
      <c r="AD9" s="106">
        <v>41640</v>
      </c>
    </row>
    <row r="10" spans="1:30" x14ac:dyDescent="0.2">
      <c r="A10" s="11"/>
      <c r="B10" s="366" t="s">
        <v>10</v>
      </c>
      <c r="C10" s="367"/>
      <c r="D10" s="367"/>
      <c r="E10" s="367"/>
      <c r="F10" s="367"/>
      <c r="G10" s="367"/>
      <c r="H10" s="367"/>
      <c r="I10" s="367"/>
      <c r="J10" s="367"/>
      <c r="K10" s="368"/>
      <c r="L10" s="78">
        <v>0</v>
      </c>
      <c r="M10" s="515"/>
      <c r="N10" s="10"/>
      <c r="P10" s="143"/>
      <c r="Q10" s="456" t="s">
        <v>10</v>
      </c>
      <c r="R10" s="457"/>
      <c r="S10" s="457"/>
      <c r="T10" s="457"/>
      <c r="U10" s="457"/>
      <c r="V10" s="457"/>
      <c r="W10" s="457"/>
      <c r="X10" s="458"/>
      <c r="Y10" s="78">
        <v>0</v>
      </c>
      <c r="Z10" s="505"/>
      <c r="AA10" s="10"/>
      <c r="AD10" s="42">
        <v>42005</v>
      </c>
    </row>
    <row r="11" spans="1:30" ht="14.25" customHeight="1" x14ac:dyDescent="0.2">
      <c r="A11" s="11"/>
      <c r="B11" s="410" t="s">
        <v>37</v>
      </c>
      <c r="C11" s="411"/>
      <c r="D11" s="411"/>
      <c r="E11" s="411"/>
      <c r="F11" s="411"/>
      <c r="G11" s="411"/>
      <c r="H11" s="411"/>
      <c r="I11" s="411"/>
      <c r="J11" s="411"/>
      <c r="K11" s="144">
        <v>0.08</v>
      </c>
      <c r="L11" s="81">
        <v>0</v>
      </c>
      <c r="M11" s="515"/>
      <c r="N11" s="10"/>
      <c r="P11" s="143"/>
      <c r="Q11" s="461" t="s">
        <v>36</v>
      </c>
      <c r="R11" s="462"/>
      <c r="S11" s="462"/>
      <c r="T11" s="462"/>
      <c r="U11" s="462"/>
      <c r="V11" s="462"/>
      <c r="W11" s="462"/>
      <c r="X11" s="145">
        <f>K11</f>
        <v>0.08</v>
      </c>
      <c r="Y11" s="81">
        <v>0</v>
      </c>
      <c r="Z11" s="505"/>
      <c r="AA11" s="10"/>
      <c r="AD11" s="106">
        <v>42370</v>
      </c>
    </row>
    <row r="12" spans="1:30" ht="14.25" customHeight="1" x14ac:dyDescent="0.2">
      <c r="A12" s="11"/>
      <c r="B12" s="410" t="s">
        <v>36</v>
      </c>
      <c r="C12" s="411"/>
      <c r="D12" s="411"/>
      <c r="E12" s="411"/>
      <c r="F12" s="411"/>
      <c r="G12" s="411"/>
      <c r="H12" s="411"/>
      <c r="I12" s="411"/>
      <c r="J12" s="411"/>
      <c r="K12" s="144">
        <v>0.32</v>
      </c>
      <c r="L12" s="81">
        <v>0</v>
      </c>
      <c r="M12" s="515"/>
      <c r="N12" s="10"/>
      <c r="P12" s="143"/>
      <c r="Q12" s="463" t="s">
        <v>36</v>
      </c>
      <c r="R12" s="464"/>
      <c r="S12" s="464"/>
      <c r="T12" s="464"/>
      <c r="U12" s="464"/>
      <c r="V12" s="464"/>
      <c r="W12" s="464"/>
      <c r="X12" s="83">
        <f>K12</f>
        <v>0.32</v>
      </c>
      <c r="Y12" s="81">
        <v>0</v>
      </c>
      <c r="Z12" s="505"/>
      <c r="AA12" s="10"/>
      <c r="AD12" s="42">
        <v>42736</v>
      </c>
    </row>
    <row r="13" spans="1:30" x14ac:dyDescent="0.2">
      <c r="A13" s="11"/>
      <c r="B13" s="366" t="s">
        <v>3</v>
      </c>
      <c r="C13" s="367"/>
      <c r="D13" s="367"/>
      <c r="E13" s="367"/>
      <c r="F13" s="367"/>
      <c r="G13" s="367"/>
      <c r="H13" s="367"/>
      <c r="I13" s="367"/>
      <c r="J13" s="367"/>
      <c r="K13" s="368"/>
      <c r="L13" s="78">
        <v>0</v>
      </c>
      <c r="M13" s="515"/>
      <c r="N13" s="10"/>
      <c r="P13" s="143"/>
      <c r="Q13" s="468" t="s">
        <v>3</v>
      </c>
      <c r="R13" s="469"/>
      <c r="S13" s="469"/>
      <c r="T13" s="469"/>
      <c r="U13" s="469"/>
      <c r="V13" s="469"/>
      <c r="W13" s="469"/>
      <c r="X13" s="470"/>
      <c r="Y13" s="78">
        <v>0</v>
      </c>
      <c r="Z13" s="505"/>
      <c r="AA13" s="10"/>
      <c r="AD13" s="106">
        <v>43101</v>
      </c>
    </row>
    <row r="14" spans="1:30" x14ac:dyDescent="0.2">
      <c r="A14" s="11"/>
      <c r="B14" s="366" t="s">
        <v>4</v>
      </c>
      <c r="C14" s="367"/>
      <c r="D14" s="367"/>
      <c r="E14" s="367"/>
      <c r="F14" s="367"/>
      <c r="G14" s="367"/>
      <c r="H14" s="367"/>
      <c r="I14" s="367"/>
      <c r="J14" s="367"/>
      <c r="K14" s="368"/>
      <c r="L14" s="78">
        <v>0</v>
      </c>
      <c r="M14" s="516"/>
      <c r="N14" s="10"/>
      <c r="P14" s="143"/>
      <c r="Q14" s="471" t="s">
        <v>4</v>
      </c>
      <c r="R14" s="472"/>
      <c r="S14" s="472"/>
      <c r="T14" s="472"/>
      <c r="U14" s="472"/>
      <c r="V14" s="472"/>
      <c r="W14" s="472"/>
      <c r="X14" s="473"/>
      <c r="Y14" s="78">
        <v>0</v>
      </c>
      <c r="Z14" s="506"/>
      <c r="AA14" s="10"/>
      <c r="AD14" s="42">
        <v>43466</v>
      </c>
    </row>
    <row r="15" spans="1:30" ht="3" customHeight="1" x14ac:dyDescent="0.25">
      <c r="A15" s="11"/>
      <c r="B15" s="4"/>
      <c r="C15" s="4"/>
      <c r="D15" s="4"/>
      <c r="E15" s="4"/>
      <c r="F15" s="4"/>
      <c r="G15" s="4"/>
      <c r="H15" s="4"/>
      <c r="I15" s="4"/>
      <c r="J15" s="4"/>
      <c r="K15" s="4"/>
      <c r="L15" s="142"/>
      <c r="M15" s="5"/>
      <c r="N15" s="10"/>
      <c r="P15" s="11"/>
      <c r="Q15" s="4"/>
      <c r="R15" s="4"/>
      <c r="S15" s="4"/>
      <c r="T15" s="4"/>
      <c r="U15" s="4"/>
      <c r="V15" s="4"/>
      <c r="W15" s="4"/>
      <c r="X15" s="4"/>
      <c r="Y15" s="142"/>
      <c r="Z15" s="5"/>
      <c r="AA15" s="10"/>
      <c r="AD15" s="106">
        <v>43831</v>
      </c>
    </row>
    <row r="16" spans="1:30" x14ac:dyDescent="0.2">
      <c r="A16" s="11"/>
      <c r="B16" s="369" t="s">
        <v>5</v>
      </c>
      <c r="C16" s="370"/>
      <c r="D16" s="369" t="s">
        <v>1</v>
      </c>
      <c r="E16" s="371"/>
      <c r="F16" s="371"/>
      <c r="G16" s="371"/>
      <c r="H16" s="371"/>
      <c r="I16" s="371"/>
      <c r="J16" s="370"/>
      <c r="K16" s="72" t="s">
        <v>6</v>
      </c>
      <c r="L16" s="71" t="s">
        <v>18</v>
      </c>
      <c r="M16" s="70" t="s">
        <v>16</v>
      </c>
      <c r="N16" s="53"/>
      <c r="O16" s="48"/>
      <c r="P16" s="108"/>
      <c r="Q16" s="450" t="s">
        <v>5</v>
      </c>
      <c r="R16" s="451"/>
      <c r="S16" s="452"/>
      <c r="T16" s="369" t="s">
        <v>1</v>
      </c>
      <c r="U16" s="371"/>
      <c r="V16" s="371"/>
      <c r="W16" s="370"/>
      <c r="X16" s="72" t="s">
        <v>6</v>
      </c>
      <c r="Y16" s="71" t="s">
        <v>18</v>
      </c>
      <c r="Z16" s="141" t="s">
        <v>16</v>
      </c>
      <c r="AA16" s="10"/>
      <c r="AD16" s="42">
        <v>44197</v>
      </c>
    </row>
    <row r="17" spans="1:30" ht="14.45" customHeight="1" x14ac:dyDescent="0.2">
      <c r="A17" s="11"/>
      <c r="B17" s="361" t="s">
        <v>92</v>
      </c>
      <c r="C17" s="362"/>
      <c r="D17" s="363"/>
      <c r="E17" s="514">
        <f>(L6+L8+L9+L10+L11+L12+L14)-(L7)</f>
        <v>0</v>
      </c>
      <c r="F17" s="512"/>
      <c r="G17" s="512"/>
      <c r="H17" s="512"/>
      <c r="I17" s="512"/>
      <c r="J17" s="513"/>
      <c r="K17" s="140">
        <v>6.4999999999999997E-3</v>
      </c>
      <c r="L17" s="139">
        <f>E17*K17</f>
        <v>0</v>
      </c>
      <c r="M17" s="448">
        <v>8109</v>
      </c>
      <c r="N17" s="53"/>
      <c r="O17" s="48"/>
      <c r="P17" s="108"/>
      <c r="Q17" s="453" t="s">
        <v>92</v>
      </c>
      <c r="R17" s="454"/>
      <c r="S17" s="454"/>
      <c r="T17" s="455"/>
      <c r="U17" s="299">
        <f>(Y6+Y8+Y9+Y10+Y11+Y12+Y14)-(Y7)</f>
        <v>0</v>
      </c>
      <c r="V17" s="300"/>
      <c r="W17" s="301"/>
      <c r="X17" s="65">
        <f>K17</f>
        <v>6.4999999999999997E-3</v>
      </c>
      <c r="Y17" s="68">
        <f>U17*X17</f>
        <v>0</v>
      </c>
      <c r="Z17" s="445">
        <f>M17</f>
        <v>8109</v>
      </c>
      <c r="AA17" s="10"/>
      <c r="AD17" s="106">
        <v>42095</v>
      </c>
    </row>
    <row r="18" spans="1:30" ht="14.45" customHeight="1" x14ac:dyDescent="0.2">
      <c r="A18" s="11"/>
      <c r="B18" s="297" t="s">
        <v>86</v>
      </c>
      <c r="C18" s="298"/>
      <c r="D18" s="58">
        <v>0</v>
      </c>
      <c r="E18" s="298" t="s">
        <v>77</v>
      </c>
      <c r="F18" s="298"/>
      <c r="G18" s="298"/>
      <c r="H18" s="298"/>
      <c r="I18" s="298"/>
      <c r="J18" s="298"/>
      <c r="K18" s="317"/>
      <c r="L18" s="138">
        <f>L17-D18</f>
        <v>0</v>
      </c>
      <c r="M18" s="449"/>
      <c r="N18" s="53"/>
      <c r="O18" s="48"/>
      <c r="P18" s="108"/>
      <c r="Q18" s="297" t="s">
        <v>86</v>
      </c>
      <c r="R18" s="298"/>
      <c r="S18" s="317"/>
      <c r="T18" s="58">
        <v>0</v>
      </c>
      <c r="U18" s="427" t="s">
        <v>77</v>
      </c>
      <c r="V18" s="428"/>
      <c r="W18" s="428"/>
      <c r="X18" s="429"/>
      <c r="Y18" s="67">
        <f>Y17-T18</f>
        <v>0</v>
      </c>
      <c r="Z18" s="446"/>
      <c r="AA18" s="10"/>
      <c r="AD18" s="42">
        <v>44562</v>
      </c>
    </row>
    <row r="19" spans="1:30" ht="14.45" customHeight="1" x14ac:dyDescent="0.2">
      <c r="A19" s="11"/>
      <c r="B19" s="361" t="s">
        <v>91</v>
      </c>
      <c r="C19" s="362"/>
      <c r="D19" s="363"/>
      <c r="E19" s="514">
        <f>(L6+L8+L9+L10+L11+L12+L14)-(L7)</f>
        <v>0</v>
      </c>
      <c r="F19" s="512"/>
      <c r="G19" s="512"/>
      <c r="H19" s="512"/>
      <c r="I19" s="512"/>
      <c r="J19" s="513"/>
      <c r="K19" s="140">
        <v>0.03</v>
      </c>
      <c r="L19" s="139">
        <f>E19*K19</f>
        <v>0</v>
      </c>
      <c r="M19" s="448">
        <v>2172</v>
      </c>
      <c r="N19" s="53"/>
      <c r="O19" s="48"/>
      <c r="P19" s="108"/>
      <c r="Q19" s="412" t="s">
        <v>91</v>
      </c>
      <c r="R19" s="424"/>
      <c r="S19" s="424"/>
      <c r="T19" s="413"/>
      <c r="U19" s="299">
        <f>(Y6+Y8+Y9+Y10+Y11+Y12+Y14)-(Y7)</f>
        <v>0</v>
      </c>
      <c r="V19" s="300"/>
      <c r="W19" s="301"/>
      <c r="X19" s="65">
        <f>K19</f>
        <v>0.03</v>
      </c>
      <c r="Y19" s="68">
        <f>U19*X19</f>
        <v>0</v>
      </c>
      <c r="Z19" s="445">
        <f>M19</f>
        <v>2172</v>
      </c>
      <c r="AA19" s="10"/>
      <c r="AD19" s="106"/>
    </row>
    <row r="20" spans="1:30" ht="14.45" customHeight="1" x14ac:dyDescent="0.2">
      <c r="A20" s="11"/>
      <c r="B20" s="297" t="s">
        <v>85</v>
      </c>
      <c r="C20" s="298"/>
      <c r="D20" s="58">
        <v>0</v>
      </c>
      <c r="E20" s="298" t="s">
        <v>77</v>
      </c>
      <c r="F20" s="298"/>
      <c r="G20" s="298"/>
      <c r="H20" s="298"/>
      <c r="I20" s="298"/>
      <c r="J20" s="298"/>
      <c r="K20" s="317"/>
      <c r="L20" s="138">
        <f>L19-D20</f>
        <v>0</v>
      </c>
      <c r="M20" s="449"/>
      <c r="N20" s="53"/>
      <c r="O20" s="48"/>
      <c r="P20" s="108"/>
      <c r="Q20" s="297" t="s">
        <v>85</v>
      </c>
      <c r="R20" s="298"/>
      <c r="S20" s="317"/>
      <c r="T20" s="58">
        <v>0</v>
      </c>
      <c r="U20" s="427" t="s">
        <v>77</v>
      </c>
      <c r="V20" s="428"/>
      <c r="W20" s="428"/>
      <c r="X20" s="429"/>
      <c r="Y20" s="67">
        <f>Y19-T20</f>
        <v>0</v>
      </c>
      <c r="Z20" s="446"/>
      <c r="AA20" s="10"/>
      <c r="AD20" s="42"/>
    </row>
    <row r="21" spans="1:30" ht="14.45" customHeight="1" x14ac:dyDescent="0.2">
      <c r="A21" s="11"/>
      <c r="B21" s="430" t="s">
        <v>84</v>
      </c>
      <c r="C21" s="431"/>
      <c r="D21" s="137">
        <f>L6-L7</f>
        <v>0</v>
      </c>
      <c r="E21" s="136">
        <v>0.08</v>
      </c>
      <c r="F21" s="131">
        <f>(D21*E21)</f>
        <v>0</v>
      </c>
      <c r="G21" s="131">
        <f>(U21*E21)</f>
        <v>0</v>
      </c>
      <c r="H21" s="131">
        <f>SUM(E54*E21)</f>
        <v>0</v>
      </c>
      <c r="I21" s="135" t="s">
        <v>13</v>
      </c>
      <c r="J21" s="134">
        <v>0.15</v>
      </c>
      <c r="K21" s="119">
        <f>E21*J21</f>
        <v>1.2E-2</v>
      </c>
      <c r="L21" s="116">
        <f>D21*K21</f>
        <v>0</v>
      </c>
      <c r="M21" s="509"/>
      <c r="N21" s="53"/>
      <c r="O21" s="48"/>
      <c r="P21" s="108"/>
      <c r="Q21" s="332" t="s">
        <v>84</v>
      </c>
      <c r="R21" s="333"/>
      <c r="S21" s="333"/>
      <c r="T21" s="334"/>
      <c r="U21" s="341">
        <f>$Y$6-$Y$7</f>
        <v>0</v>
      </c>
      <c r="V21" s="342"/>
      <c r="W21" s="343"/>
      <c r="X21" s="60">
        <f>K21</f>
        <v>1.2E-2</v>
      </c>
      <c r="Y21" s="59">
        <f>U21*X21</f>
        <v>0</v>
      </c>
      <c r="Z21" s="439">
        <f>M25</f>
        <v>2089</v>
      </c>
      <c r="AA21" s="10"/>
      <c r="AD21" s="106"/>
    </row>
    <row r="22" spans="1:30" ht="14.45" customHeight="1" x14ac:dyDescent="0.2">
      <c r="A22" s="11"/>
      <c r="B22" s="432"/>
      <c r="C22" s="433"/>
      <c r="D22" s="129">
        <f>L11</f>
        <v>0</v>
      </c>
      <c r="E22" s="133">
        <f>K11</f>
        <v>0.08</v>
      </c>
      <c r="F22" s="131">
        <f>(D22*E22)</f>
        <v>0</v>
      </c>
      <c r="G22" s="131">
        <f>(U22*E22)</f>
        <v>0</v>
      </c>
      <c r="H22" s="131">
        <f>(E55*E22)</f>
        <v>0</v>
      </c>
      <c r="I22" s="126" t="s">
        <v>13</v>
      </c>
      <c r="J22" s="125">
        <v>0.15</v>
      </c>
      <c r="K22" s="119">
        <f>E22*J22</f>
        <v>1.2E-2</v>
      </c>
      <c r="L22" s="116">
        <f>D22*K22</f>
        <v>0</v>
      </c>
      <c r="M22" s="510"/>
      <c r="N22" s="53"/>
      <c r="O22" s="48"/>
      <c r="P22" s="108"/>
      <c r="Q22" s="335"/>
      <c r="R22" s="336"/>
      <c r="S22" s="336"/>
      <c r="T22" s="337"/>
      <c r="U22" s="299">
        <f>$Y$11</f>
        <v>0</v>
      </c>
      <c r="V22" s="300"/>
      <c r="W22" s="301"/>
      <c r="X22" s="63">
        <f>K22</f>
        <v>1.2E-2</v>
      </c>
      <c r="Y22" s="59">
        <f>U22*X22</f>
        <v>0</v>
      </c>
      <c r="Z22" s="440"/>
      <c r="AA22" s="10"/>
      <c r="AD22" s="42"/>
    </row>
    <row r="23" spans="1:30" ht="14.45" customHeight="1" x14ac:dyDescent="0.2">
      <c r="A23" s="11"/>
      <c r="B23" s="432"/>
      <c r="C23" s="433"/>
      <c r="D23" s="124">
        <f>L12</f>
        <v>0</v>
      </c>
      <c r="E23" s="132">
        <f>K12</f>
        <v>0.32</v>
      </c>
      <c r="F23" s="131">
        <f>(D23*E23)</f>
        <v>0</v>
      </c>
      <c r="G23" s="131">
        <f>(U23*E23)</f>
        <v>0</v>
      </c>
      <c r="H23" s="131">
        <f>(E56*E23)</f>
        <v>0</v>
      </c>
      <c r="I23" s="121" t="s">
        <v>13</v>
      </c>
      <c r="J23" s="120">
        <v>0.15</v>
      </c>
      <c r="K23" s="119">
        <f>E23*J23</f>
        <v>4.8000000000000001E-2</v>
      </c>
      <c r="L23" s="116">
        <f>D23*K23</f>
        <v>0</v>
      </c>
      <c r="M23" s="510"/>
      <c r="N23" s="53"/>
      <c r="O23" s="48"/>
      <c r="P23" s="108"/>
      <c r="Q23" s="335"/>
      <c r="R23" s="336"/>
      <c r="S23" s="336"/>
      <c r="T23" s="337"/>
      <c r="U23" s="299">
        <f>$Y$12</f>
        <v>0</v>
      </c>
      <c r="V23" s="300"/>
      <c r="W23" s="301"/>
      <c r="X23" s="63">
        <f>K23</f>
        <v>4.8000000000000001E-2</v>
      </c>
      <c r="Y23" s="59">
        <f>U23*X23</f>
        <v>0</v>
      </c>
      <c r="Z23" s="440"/>
      <c r="AA23" s="10"/>
      <c r="AD23" s="106"/>
    </row>
    <row r="24" spans="1:30" ht="14.45" customHeight="1" x14ac:dyDescent="0.2">
      <c r="A24" s="11"/>
      <c r="B24" s="434"/>
      <c r="C24" s="435"/>
      <c r="D24" s="118">
        <f>L8+L9+L10+L13+L14</f>
        <v>0</v>
      </c>
      <c r="E24" s="512"/>
      <c r="F24" s="512"/>
      <c r="G24" s="512"/>
      <c r="H24" s="512"/>
      <c r="I24" s="512"/>
      <c r="J24" s="513"/>
      <c r="K24" s="130">
        <v>0.15</v>
      </c>
      <c r="L24" s="116">
        <f>D24*K24</f>
        <v>0</v>
      </c>
      <c r="M24" s="511"/>
      <c r="N24" s="53"/>
      <c r="O24" s="48"/>
      <c r="P24" s="108"/>
      <c r="Q24" s="338"/>
      <c r="R24" s="339"/>
      <c r="S24" s="339"/>
      <c r="T24" s="340"/>
      <c r="U24" s="299">
        <f>$Y$8+$Y$9+$Y$10+$Y$13+$Y$14</f>
        <v>0</v>
      </c>
      <c r="V24" s="300"/>
      <c r="W24" s="301"/>
      <c r="X24" s="65">
        <f>K24</f>
        <v>0.15</v>
      </c>
      <c r="Y24" s="59">
        <f>U24*X24</f>
        <v>0</v>
      </c>
      <c r="Z24" s="440"/>
      <c r="AA24" s="10"/>
      <c r="AD24" s="42"/>
    </row>
    <row r="25" spans="1:30" ht="14.45" customHeight="1" x14ac:dyDescent="0.2">
      <c r="A25" s="11"/>
      <c r="B25" s="329" t="s">
        <v>83</v>
      </c>
      <c r="C25" s="330"/>
      <c r="D25" s="58">
        <v>0</v>
      </c>
      <c r="E25" s="298" t="s">
        <v>77</v>
      </c>
      <c r="F25" s="298"/>
      <c r="G25" s="298"/>
      <c r="H25" s="298"/>
      <c r="I25" s="298"/>
      <c r="J25" s="298"/>
      <c r="K25" s="317"/>
      <c r="L25" s="115">
        <f>SUM(L21:L24)-D25</f>
        <v>0</v>
      </c>
      <c r="M25" s="241">
        <v>2089</v>
      </c>
      <c r="N25" s="53"/>
      <c r="O25" s="48"/>
      <c r="P25" s="108"/>
      <c r="Q25" s="329" t="s">
        <v>83</v>
      </c>
      <c r="R25" s="330"/>
      <c r="S25" s="443"/>
      <c r="T25" s="58">
        <v>0</v>
      </c>
      <c r="U25" s="427" t="s">
        <v>77</v>
      </c>
      <c r="V25" s="428"/>
      <c r="W25" s="428"/>
      <c r="X25" s="429"/>
      <c r="Y25" s="113">
        <f>Y21+Y22+Y23+Y24-T25</f>
        <v>0</v>
      </c>
      <c r="Z25" s="444"/>
      <c r="AA25" s="10"/>
      <c r="AD25" s="106"/>
    </row>
    <row r="26" spans="1:30" ht="14.45" customHeight="1" x14ac:dyDescent="0.2">
      <c r="A26" s="11"/>
      <c r="B26" s="430" t="s">
        <v>82</v>
      </c>
      <c r="C26" s="431"/>
      <c r="D26" s="129">
        <f>(L6)-(L7)</f>
        <v>0</v>
      </c>
      <c r="E26" s="128">
        <v>0.12</v>
      </c>
      <c r="F26" s="127"/>
      <c r="G26" s="127"/>
      <c r="H26" s="122"/>
      <c r="I26" s="126" t="s">
        <v>13</v>
      </c>
      <c r="J26" s="125">
        <v>0.09</v>
      </c>
      <c r="K26" s="119">
        <f>E26*J26</f>
        <v>1.0800000000000001E-2</v>
      </c>
      <c r="L26" s="116">
        <f>D26*K26</f>
        <v>0</v>
      </c>
      <c r="M26" s="509"/>
      <c r="N26" s="53"/>
      <c r="O26" s="48"/>
      <c r="P26" s="108"/>
      <c r="Q26" s="332" t="s">
        <v>82</v>
      </c>
      <c r="R26" s="333"/>
      <c r="S26" s="333"/>
      <c r="T26" s="334"/>
      <c r="U26" s="299">
        <f>($Y$6)-($Y$7)</f>
        <v>0</v>
      </c>
      <c r="V26" s="300"/>
      <c r="W26" s="301"/>
      <c r="X26" s="63">
        <f>K26</f>
        <v>1.0800000000000001E-2</v>
      </c>
      <c r="Y26" s="59">
        <f>U26*X26</f>
        <v>0</v>
      </c>
      <c r="Z26" s="439">
        <f>M30</f>
        <v>2372</v>
      </c>
      <c r="AA26" s="10"/>
      <c r="AD26" s="42"/>
    </row>
    <row r="27" spans="1:30" ht="14.45" customHeight="1" x14ac:dyDescent="0.2">
      <c r="A27" s="11"/>
      <c r="B27" s="432"/>
      <c r="C27" s="433"/>
      <c r="D27" s="124">
        <f>L11</f>
        <v>0</v>
      </c>
      <c r="E27" s="120">
        <v>0.12</v>
      </c>
      <c r="F27" s="123"/>
      <c r="G27" s="123"/>
      <c r="H27" s="244"/>
      <c r="I27" s="121" t="s">
        <v>13</v>
      </c>
      <c r="J27" s="120">
        <v>0.09</v>
      </c>
      <c r="K27" s="119">
        <f>E27*J27</f>
        <v>1.0800000000000001E-2</v>
      </c>
      <c r="L27" s="116">
        <f>D27*K27</f>
        <v>0</v>
      </c>
      <c r="M27" s="510"/>
      <c r="N27" s="53"/>
      <c r="O27" s="48"/>
      <c r="P27" s="108"/>
      <c r="Q27" s="335"/>
      <c r="R27" s="336"/>
      <c r="S27" s="336"/>
      <c r="T27" s="337"/>
      <c r="U27" s="299">
        <f>$Y$11</f>
        <v>0</v>
      </c>
      <c r="V27" s="300"/>
      <c r="W27" s="301"/>
      <c r="X27" s="63">
        <f>K27</f>
        <v>1.0800000000000001E-2</v>
      </c>
      <c r="Y27" s="59">
        <f>U27*X27</f>
        <v>0</v>
      </c>
      <c r="Z27" s="440"/>
      <c r="AA27" s="10"/>
      <c r="AD27" s="106"/>
    </row>
    <row r="28" spans="1:30" ht="14.45" customHeight="1" x14ac:dyDescent="0.2">
      <c r="A28" s="11"/>
      <c r="B28" s="432"/>
      <c r="C28" s="433"/>
      <c r="D28" s="243">
        <f>L12</f>
        <v>0</v>
      </c>
      <c r="E28" s="128">
        <v>0.32</v>
      </c>
      <c r="F28" s="245"/>
      <c r="G28" s="245"/>
      <c r="H28" s="246"/>
      <c r="I28" s="126" t="s">
        <v>13</v>
      </c>
      <c r="J28" s="125">
        <v>0.09</v>
      </c>
      <c r="K28" s="119">
        <f>E28*J28</f>
        <v>2.8799999999999999E-2</v>
      </c>
      <c r="L28" s="116">
        <f>D28*K28</f>
        <v>0</v>
      </c>
      <c r="M28" s="510"/>
      <c r="N28" s="53"/>
      <c r="O28" s="48"/>
      <c r="P28" s="108"/>
      <c r="Q28" s="335"/>
      <c r="R28" s="336"/>
      <c r="S28" s="336"/>
      <c r="T28" s="337"/>
      <c r="U28" s="299">
        <f>$Y$12</f>
        <v>0</v>
      </c>
      <c r="V28" s="300"/>
      <c r="W28" s="301"/>
      <c r="X28" s="63">
        <f>K28</f>
        <v>2.8799999999999999E-2</v>
      </c>
      <c r="Y28" s="59">
        <f>U28*X28</f>
        <v>0</v>
      </c>
      <c r="Z28" s="440"/>
      <c r="AA28" s="10"/>
      <c r="AD28" s="106"/>
    </row>
    <row r="29" spans="1:30" ht="14.45" customHeight="1" x14ac:dyDescent="0.2">
      <c r="A29" s="11"/>
      <c r="B29" s="434"/>
      <c r="C29" s="435"/>
      <c r="D29" s="118">
        <f>(L8+L9+L10+L13+L14)</f>
        <v>0</v>
      </c>
      <c r="E29" s="512"/>
      <c r="F29" s="512"/>
      <c r="G29" s="512"/>
      <c r="H29" s="512"/>
      <c r="I29" s="512"/>
      <c r="J29" s="513"/>
      <c r="K29" s="117">
        <v>0.09</v>
      </c>
      <c r="L29" s="116">
        <f>D29*9%</f>
        <v>0</v>
      </c>
      <c r="M29" s="511"/>
      <c r="N29" s="53"/>
      <c r="O29" s="48"/>
      <c r="P29" s="108"/>
      <c r="Q29" s="338"/>
      <c r="R29" s="339"/>
      <c r="S29" s="339"/>
      <c r="T29" s="340"/>
      <c r="U29" s="299">
        <f>($Y$8+$Y$9+$Y$10+$Y$13+$Y$14)</f>
        <v>0</v>
      </c>
      <c r="V29" s="300"/>
      <c r="W29" s="301"/>
      <c r="X29" s="60">
        <f>K29</f>
        <v>0.09</v>
      </c>
      <c r="Y29" s="59">
        <f>U29*X29</f>
        <v>0</v>
      </c>
      <c r="Z29" s="440"/>
      <c r="AA29" s="10"/>
      <c r="AD29" s="42"/>
    </row>
    <row r="30" spans="1:30" ht="14.45" customHeight="1" x14ac:dyDescent="0.2">
      <c r="A30" s="11"/>
      <c r="B30" s="329" t="s">
        <v>81</v>
      </c>
      <c r="C30" s="330"/>
      <c r="D30" s="58">
        <v>0</v>
      </c>
      <c r="E30" s="298" t="s">
        <v>77</v>
      </c>
      <c r="F30" s="298"/>
      <c r="G30" s="298"/>
      <c r="H30" s="298"/>
      <c r="I30" s="298"/>
      <c r="J30" s="298"/>
      <c r="K30" s="317"/>
      <c r="L30" s="115">
        <f>SUM(L26:L29)-D30</f>
        <v>0</v>
      </c>
      <c r="M30" s="241">
        <v>2372</v>
      </c>
      <c r="N30" s="53"/>
      <c r="O30" s="48"/>
      <c r="P30" s="108"/>
      <c r="Q30" s="329" t="s">
        <v>81</v>
      </c>
      <c r="R30" s="330"/>
      <c r="S30" s="443"/>
      <c r="T30" s="58">
        <v>0</v>
      </c>
      <c r="U30" s="427" t="s">
        <v>77</v>
      </c>
      <c r="V30" s="428"/>
      <c r="W30" s="428"/>
      <c r="X30" s="429"/>
      <c r="Y30" s="113">
        <f>Y26+Y27+Y29-T30</f>
        <v>0</v>
      </c>
      <c r="Z30" s="440"/>
      <c r="AA30" s="10"/>
      <c r="AD30" s="106"/>
    </row>
    <row r="31" spans="1:30" ht="14.45" customHeight="1" x14ac:dyDescent="0.2">
      <c r="A31" s="11"/>
      <c r="B31" s="297" t="s">
        <v>80</v>
      </c>
      <c r="C31" s="298"/>
      <c r="D31" s="298"/>
      <c r="E31" s="507">
        <f>L11+L12</f>
        <v>0</v>
      </c>
      <c r="F31" s="507"/>
      <c r="G31" s="507"/>
      <c r="H31" s="507"/>
      <c r="I31" s="507"/>
      <c r="J31" s="508"/>
      <c r="K31" s="112">
        <v>0.05</v>
      </c>
      <c r="L31" s="111">
        <f>(L11+L12)*K31-M31</f>
        <v>0</v>
      </c>
      <c r="M31" s="425"/>
      <c r="N31" s="53"/>
      <c r="O31" s="48"/>
      <c r="P31" s="108"/>
      <c r="Q31" s="412" t="s">
        <v>90</v>
      </c>
      <c r="R31" s="424"/>
      <c r="S31" s="424"/>
      <c r="T31" s="413"/>
      <c r="U31" s="299">
        <f>($Y$11+$Y$12)</f>
        <v>0</v>
      </c>
      <c r="V31" s="300"/>
      <c r="W31" s="301"/>
      <c r="X31" s="60">
        <f>K31</f>
        <v>0.05</v>
      </c>
      <c r="Y31" s="110">
        <f>(Y11+Y12)*K31-Z31</f>
        <v>0</v>
      </c>
      <c r="Z31" s="425"/>
      <c r="AA31" s="10"/>
      <c r="AD31" s="42"/>
    </row>
    <row r="32" spans="1:30" ht="14.45" customHeight="1" x14ac:dyDescent="0.2">
      <c r="A32" s="11"/>
      <c r="B32" s="297" t="s">
        <v>78</v>
      </c>
      <c r="C32" s="298"/>
      <c r="D32" s="58">
        <v>0</v>
      </c>
      <c r="E32" s="298" t="s">
        <v>77</v>
      </c>
      <c r="F32" s="298"/>
      <c r="G32" s="298"/>
      <c r="H32" s="298"/>
      <c r="I32" s="298"/>
      <c r="J32" s="298"/>
      <c r="K32" s="317"/>
      <c r="L32" s="109">
        <f>L31-D32</f>
        <v>0</v>
      </c>
      <c r="M32" s="426"/>
      <c r="N32" s="53"/>
      <c r="O32" s="48"/>
      <c r="P32" s="108"/>
      <c r="Q32" s="297" t="s">
        <v>78</v>
      </c>
      <c r="R32" s="298"/>
      <c r="S32" s="317"/>
      <c r="T32" s="58">
        <v>0</v>
      </c>
      <c r="U32" s="427" t="s">
        <v>77</v>
      </c>
      <c r="V32" s="428"/>
      <c r="W32" s="428"/>
      <c r="X32" s="429"/>
      <c r="Y32" s="107">
        <f>Y31-T32</f>
        <v>0</v>
      </c>
      <c r="Z32" s="426"/>
      <c r="AA32" s="10"/>
      <c r="AD32" s="42"/>
    </row>
    <row r="33" spans="1:32" ht="5.25" customHeight="1" thickBot="1" x14ac:dyDescent="0.25">
      <c r="A33" s="13"/>
      <c r="B33" s="14"/>
      <c r="C33" s="14"/>
      <c r="D33" s="14"/>
      <c r="E33" s="14"/>
      <c r="F33" s="14"/>
      <c r="G33" s="14"/>
      <c r="H33" s="14"/>
      <c r="I33" s="14"/>
      <c r="J33" s="14"/>
      <c r="K33" s="14"/>
      <c r="L33" s="14"/>
      <c r="M33" s="14"/>
      <c r="N33" s="15"/>
      <c r="P33" s="13"/>
      <c r="Q33" s="14"/>
      <c r="R33" s="14"/>
      <c r="S33" s="14"/>
      <c r="T33" s="14"/>
      <c r="U33" s="14"/>
      <c r="V33" s="14"/>
      <c r="W33" s="14"/>
      <c r="X33" s="14"/>
      <c r="Y33" s="14"/>
      <c r="Z33" s="14"/>
      <c r="AA33" s="15"/>
      <c r="AD33" s="106"/>
    </row>
    <row r="34" spans="1:32" ht="2.25" customHeight="1" thickBot="1" x14ac:dyDescent="0.25">
      <c r="P34" s="22"/>
      <c r="Q34" s="22"/>
      <c r="R34" s="22"/>
      <c r="S34" s="22"/>
      <c r="T34" s="22"/>
      <c r="U34" s="22"/>
      <c r="V34" s="22"/>
      <c r="W34" s="22"/>
      <c r="X34" s="22"/>
      <c r="Y34" s="22"/>
      <c r="Z34" s="22"/>
      <c r="AA34" s="22"/>
      <c r="AD34" s="42"/>
    </row>
    <row r="35" spans="1:32" ht="4.5" customHeight="1" x14ac:dyDescent="0.2">
      <c r="A35" s="6"/>
      <c r="B35" s="7"/>
      <c r="C35" s="7"/>
      <c r="D35" s="7"/>
      <c r="E35" s="7"/>
      <c r="F35" s="7"/>
      <c r="G35" s="7"/>
      <c r="H35" s="7"/>
      <c r="I35" s="7"/>
      <c r="J35" s="7"/>
      <c r="K35" s="7"/>
      <c r="L35" s="7"/>
      <c r="M35" s="7"/>
      <c r="N35" s="8"/>
      <c r="P35" s="16"/>
      <c r="Q35" s="17"/>
      <c r="R35" s="17"/>
      <c r="S35" s="17"/>
      <c r="T35" s="17"/>
      <c r="U35" s="17"/>
      <c r="V35" s="17"/>
      <c r="W35" s="17"/>
      <c r="X35" s="17"/>
      <c r="Y35" s="17"/>
      <c r="Z35" s="17"/>
      <c r="AA35" s="18"/>
      <c r="AD35" s="106"/>
    </row>
    <row r="36" spans="1:32" ht="15.75" customHeight="1" x14ac:dyDescent="0.4">
      <c r="A36" s="9" t="s">
        <v>2</v>
      </c>
      <c r="B36" s="389" t="s">
        <v>11</v>
      </c>
      <c r="C36" s="390"/>
      <c r="D36" s="390"/>
      <c r="E36" s="390"/>
      <c r="F36" s="390"/>
      <c r="G36" s="390"/>
      <c r="H36" s="390"/>
      <c r="I36" s="390"/>
      <c r="J36" s="390"/>
      <c r="K36" s="390"/>
      <c r="L36" s="390"/>
      <c r="M36" s="391"/>
      <c r="N36" s="53"/>
      <c r="O36" s="48"/>
      <c r="P36" s="105"/>
      <c r="Q36" s="392" t="s">
        <v>89</v>
      </c>
      <c r="R36" s="393"/>
      <c r="S36" s="393"/>
      <c r="T36" s="393"/>
      <c r="U36" s="393"/>
      <c r="V36" s="393"/>
      <c r="W36" s="393"/>
      <c r="X36" s="393"/>
      <c r="Y36" s="393"/>
      <c r="Z36" s="394"/>
      <c r="AA36" s="19"/>
      <c r="AD36" s="42"/>
    </row>
    <row r="37" spans="1:32" ht="12.75" customHeight="1" x14ac:dyDescent="0.25">
      <c r="A37" s="12"/>
      <c r="B37" s="395" t="s">
        <v>12</v>
      </c>
      <c r="C37" s="396"/>
      <c r="D37" s="397"/>
      <c r="E37" s="398">
        <f>U4+31</f>
        <v>43621</v>
      </c>
      <c r="F37" s="399"/>
      <c r="G37" s="399"/>
      <c r="H37" s="399"/>
      <c r="I37" s="399"/>
      <c r="J37" s="399"/>
      <c r="K37" s="400"/>
      <c r="L37" s="401" t="s">
        <v>35</v>
      </c>
      <c r="M37" s="402"/>
      <c r="N37" s="53"/>
      <c r="O37" s="48"/>
      <c r="P37" s="52"/>
      <c r="Q37" s="369" t="s">
        <v>21</v>
      </c>
      <c r="R37" s="371"/>
      <c r="S37" s="371"/>
      <c r="T37" s="371"/>
      <c r="U37" s="403">
        <f>E4</f>
        <v>43559</v>
      </c>
      <c r="V37" s="403"/>
      <c r="W37" s="403"/>
      <c r="X37" s="104" t="s">
        <v>20</v>
      </c>
      <c r="Y37" s="240">
        <f>E37</f>
        <v>43621</v>
      </c>
      <c r="Z37" s="102"/>
      <c r="AA37" s="20"/>
    </row>
    <row r="38" spans="1:32" ht="3.75" customHeight="1" x14ac:dyDescent="0.25">
      <c r="A38" s="12"/>
      <c r="B38" s="54"/>
      <c r="C38" s="54"/>
      <c r="D38" s="54"/>
      <c r="E38" s="54"/>
      <c r="F38" s="54"/>
      <c r="G38" s="54"/>
      <c r="H38" s="54"/>
      <c r="I38" s="54"/>
      <c r="J38" s="54"/>
      <c r="K38" s="54"/>
      <c r="L38" s="54"/>
      <c r="M38" s="54"/>
      <c r="N38" s="53"/>
      <c r="O38" s="48"/>
      <c r="P38" s="52"/>
      <c r="Q38" s="51"/>
      <c r="R38" s="51"/>
      <c r="S38" s="51"/>
      <c r="T38" s="51"/>
      <c r="U38" s="51"/>
      <c r="V38" s="51"/>
      <c r="W38" s="51"/>
      <c r="X38" s="51"/>
      <c r="Y38" s="51"/>
      <c r="Z38" s="51"/>
      <c r="AA38" s="20"/>
    </row>
    <row r="39" spans="1:32" ht="14.45" customHeight="1" x14ac:dyDescent="0.2">
      <c r="A39" s="11"/>
      <c r="B39" s="366" t="s">
        <v>14</v>
      </c>
      <c r="C39" s="367"/>
      <c r="D39" s="367"/>
      <c r="E39" s="367"/>
      <c r="F39" s="367"/>
      <c r="G39" s="367"/>
      <c r="H39" s="367"/>
      <c r="I39" s="367"/>
      <c r="J39" s="367"/>
      <c r="K39" s="368"/>
      <c r="L39" s="81">
        <v>0</v>
      </c>
      <c r="M39" s="404" t="s">
        <v>17</v>
      </c>
      <c r="N39" s="53"/>
      <c r="O39" s="48"/>
      <c r="P39" s="52"/>
      <c r="Q39" s="88" t="s">
        <v>22</v>
      </c>
      <c r="R39" s="407" t="s">
        <v>23</v>
      </c>
      <c r="S39" s="408"/>
      <c r="T39" s="88" t="s">
        <v>88</v>
      </c>
      <c r="U39" s="101"/>
      <c r="V39" s="100"/>
      <c r="W39" s="97" t="s">
        <v>25</v>
      </c>
      <c r="X39" s="96"/>
      <c r="Y39" s="96"/>
      <c r="Z39" s="99">
        <v>20000</v>
      </c>
      <c r="AA39" s="20"/>
    </row>
    <row r="40" spans="1:32" ht="14.45" customHeight="1" x14ac:dyDescent="0.2">
      <c r="A40" s="11"/>
      <c r="B40" s="366" t="s">
        <v>8</v>
      </c>
      <c r="C40" s="367"/>
      <c r="D40" s="367"/>
      <c r="E40" s="367"/>
      <c r="F40" s="367"/>
      <c r="G40" s="367"/>
      <c r="H40" s="367"/>
      <c r="I40" s="367"/>
      <c r="J40" s="367"/>
      <c r="K40" s="368"/>
      <c r="L40" s="78">
        <v>0</v>
      </c>
      <c r="M40" s="405"/>
      <c r="N40" s="53"/>
      <c r="O40" s="48"/>
      <c r="P40" s="52"/>
      <c r="Q40" s="61">
        <f>$E$4</f>
        <v>43559</v>
      </c>
      <c r="R40" s="409">
        <f>SUM(F21:F23)+D24</f>
        <v>0</v>
      </c>
      <c r="S40" s="409"/>
      <c r="T40" s="87">
        <f>IF(AF40&lt;=0,0,IF(AF40&gt;0,AF40))</f>
        <v>0</v>
      </c>
      <c r="U40" s="86"/>
      <c r="V40" s="98"/>
      <c r="W40" s="97" t="s">
        <v>26</v>
      </c>
      <c r="X40" s="96"/>
      <c r="Y40" s="96"/>
      <c r="Z40" s="95">
        <f>Z39*3</f>
        <v>60000</v>
      </c>
      <c r="AA40" s="20"/>
      <c r="AF40" s="89">
        <f>IF(R43&gt;$Z$40,(R40-$Z$40)*W43,IF(R43&lt;$Z$40,0))</f>
        <v>0</v>
      </c>
    </row>
    <row r="41" spans="1:32" ht="14.45" customHeight="1" x14ac:dyDescent="0.2">
      <c r="A41" s="11"/>
      <c r="B41" s="366" t="s">
        <v>0</v>
      </c>
      <c r="C41" s="367"/>
      <c r="D41" s="367"/>
      <c r="E41" s="367"/>
      <c r="F41" s="367"/>
      <c r="G41" s="367"/>
      <c r="H41" s="367"/>
      <c r="I41" s="367"/>
      <c r="J41" s="367"/>
      <c r="K41" s="368"/>
      <c r="L41" s="78">
        <v>0</v>
      </c>
      <c r="M41" s="405"/>
      <c r="N41" s="53"/>
      <c r="O41" s="48"/>
      <c r="P41" s="52"/>
      <c r="Q41" s="61">
        <f>$U$4</f>
        <v>43590</v>
      </c>
      <c r="R41" s="409">
        <f>SUM(G21:G23)+U24</f>
        <v>0</v>
      </c>
      <c r="S41" s="409"/>
      <c r="T41" s="87">
        <f>IF(AF41&lt;=0,0,IF(AF41&gt;0,AF41))</f>
        <v>0</v>
      </c>
      <c r="U41" s="86"/>
      <c r="V41" s="51"/>
      <c r="W41" s="94" t="s">
        <v>54</v>
      </c>
      <c r="X41" s="93"/>
      <c r="Y41" s="93"/>
      <c r="Z41" s="92">
        <f>R43-Z40</f>
        <v>-60000</v>
      </c>
      <c r="AA41" s="20"/>
      <c r="AF41" s="89">
        <f>IF(R43&gt;$Z$40,(R41+R40-$Z$40)*W43-T40,IF(R43&lt;$Z$40,0))</f>
        <v>0</v>
      </c>
    </row>
    <row r="42" spans="1:32" ht="14.45" customHeight="1" x14ac:dyDescent="0.2">
      <c r="A42" s="11"/>
      <c r="B42" s="366" t="s">
        <v>9</v>
      </c>
      <c r="C42" s="367"/>
      <c r="D42" s="367"/>
      <c r="E42" s="367"/>
      <c r="F42" s="367"/>
      <c r="G42" s="367"/>
      <c r="H42" s="367"/>
      <c r="I42" s="367"/>
      <c r="J42" s="367"/>
      <c r="K42" s="368"/>
      <c r="L42" s="78">
        <v>0</v>
      </c>
      <c r="M42" s="405"/>
      <c r="N42" s="53"/>
      <c r="O42" s="48"/>
      <c r="P42" s="52"/>
      <c r="Q42" s="61">
        <f>$E$37</f>
        <v>43621</v>
      </c>
      <c r="R42" s="409">
        <f>SUM(H21:H23)+E57</f>
        <v>0</v>
      </c>
      <c r="S42" s="409"/>
      <c r="T42" s="87">
        <f>AF42</f>
        <v>0</v>
      </c>
      <c r="U42" s="86"/>
      <c r="V42" s="51"/>
      <c r="W42" s="412" t="s">
        <v>28</v>
      </c>
      <c r="X42" s="413"/>
      <c r="Y42" s="91" t="s">
        <v>27</v>
      </c>
      <c r="Z42" s="90" t="s">
        <v>16</v>
      </c>
      <c r="AA42" s="20"/>
      <c r="AF42" s="89">
        <f>IF(R43&gt;$Z$40,(R42+R41+R40-$Z$40)*W43-T40-T41,IF(R42&lt;$Z$40,0))</f>
        <v>0</v>
      </c>
    </row>
    <row r="43" spans="1:32" ht="14.45" customHeight="1" x14ac:dyDescent="0.2">
      <c r="A43" s="11"/>
      <c r="B43" s="366" t="s">
        <v>10</v>
      </c>
      <c r="C43" s="367"/>
      <c r="D43" s="367"/>
      <c r="E43" s="367"/>
      <c r="F43" s="367"/>
      <c r="G43" s="367"/>
      <c r="H43" s="367"/>
      <c r="I43" s="367"/>
      <c r="J43" s="367"/>
      <c r="K43" s="368"/>
      <c r="L43" s="78">
        <v>0</v>
      </c>
      <c r="M43" s="405"/>
      <c r="N43" s="53"/>
      <c r="O43" s="48"/>
      <c r="P43" s="52"/>
      <c r="Q43" s="88" t="s">
        <v>24</v>
      </c>
      <c r="R43" s="409">
        <f>SUM(R40:S42)</f>
        <v>0</v>
      </c>
      <c r="S43" s="409"/>
      <c r="T43" s="87">
        <f>SUM(T40:T42)</f>
        <v>0</v>
      </c>
      <c r="U43" s="86"/>
      <c r="V43" s="51"/>
      <c r="W43" s="414">
        <v>0.1</v>
      </c>
      <c r="X43" s="415"/>
      <c r="Y43" s="85" t="str">
        <f>IF(R43&lt;Z40,"ISENTO",IF(R43&gt;Z40,(R43-Z40)*W43))</f>
        <v>ISENTO</v>
      </c>
      <c r="Z43" s="84">
        <v>2089</v>
      </c>
      <c r="AA43" s="20"/>
    </row>
    <row r="44" spans="1:32" ht="14.45" customHeight="1" x14ac:dyDescent="0.2">
      <c r="A44" s="11"/>
      <c r="B44" s="410" t="s">
        <v>36</v>
      </c>
      <c r="C44" s="411"/>
      <c r="D44" s="411"/>
      <c r="E44" s="411"/>
      <c r="F44" s="411"/>
      <c r="G44" s="411"/>
      <c r="H44" s="411"/>
      <c r="I44" s="411"/>
      <c r="J44" s="411"/>
      <c r="K44" s="83">
        <f>K11</f>
        <v>0.08</v>
      </c>
      <c r="L44" s="81">
        <v>0</v>
      </c>
      <c r="M44" s="405"/>
      <c r="N44" s="53"/>
      <c r="O44" s="48"/>
      <c r="P44" s="52"/>
      <c r="Q44" s="416" t="s">
        <v>55</v>
      </c>
      <c r="R44" s="417"/>
      <c r="S44" s="417"/>
      <c r="T44" s="417"/>
      <c r="U44" s="418"/>
      <c r="V44" s="418"/>
      <c r="W44" s="417"/>
      <c r="X44" s="417"/>
      <c r="Y44" s="417"/>
      <c r="Z44" s="419"/>
      <c r="AA44" s="20"/>
    </row>
    <row r="45" spans="1:32" ht="14.45" customHeight="1" x14ac:dyDescent="0.2">
      <c r="A45" s="11"/>
      <c r="B45" s="410" t="s">
        <v>36</v>
      </c>
      <c r="C45" s="411"/>
      <c r="D45" s="411"/>
      <c r="E45" s="411"/>
      <c r="F45" s="411"/>
      <c r="G45" s="411"/>
      <c r="H45" s="411"/>
      <c r="I45" s="411"/>
      <c r="J45" s="411"/>
      <c r="K45" s="82">
        <f>K12</f>
        <v>0.32</v>
      </c>
      <c r="L45" s="81">
        <v>0</v>
      </c>
      <c r="M45" s="405"/>
      <c r="N45" s="53"/>
      <c r="O45" s="48"/>
      <c r="P45" s="52"/>
      <c r="Q45" s="51"/>
      <c r="R45" s="51"/>
      <c r="S45" s="51"/>
      <c r="T45" s="51"/>
      <c r="U45" s="51"/>
      <c r="V45" s="51"/>
      <c r="W45" s="51"/>
      <c r="X45" s="51"/>
      <c r="Y45" s="51"/>
      <c r="Z45" s="51"/>
      <c r="AA45" s="20"/>
    </row>
    <row r="46" spans="1:32" ht="14.45" customHeight="1" x14ac:dyDescent="0.2">
      <c r="A46" s="11"/>
      <c r="B46" s="366" t="s">
        <v>3</v>
      </c>
      <c r="C46" s="367"/>
      <c r="D46" s="367"/>
      <c r="E46" s="367"/>
      <c r="F46" s="367"/>
      <c r="G46" s="367"/>
      <c r="H46" s="367"/>
      <c r="I46" s="367"/>
      <c r="J46" s="367"/>
      <c r="K46" s="368"/>
      <c r="L46" s="78">
        <v>0</v>
      </c>
      <c r="M46" s="405"/>
      <c r="N46" s="53"/>
      <c r="O46" s="48"/>
      <c r="P46" s="52"/>
      <c r="Q46" s="79"/>
      <c r="R46" s="79"/>
      <c r="S46" s="79"/>
      <c r="T46" s="79"/>
      <c r="U46" s="79"/>
      <c r="V46" s="80"/>
      <c r="W46" s="79"/>
      <c r="X46" s="79"/>
      <c r="Y46" s="79"/>
      <c r="Z46" s="79"/>
      <c r="AA46" s="20"/>
      <c r="AB46" s="1"/>
    </row>
    <row r="47" spans="1:32" ht="14.45" customHeight="1" thickBot="1" x14ac:dyDescent="0.25">
      <c r="A47" s="11"/>
      <c r="B47" s="366" t="s">
        <v>4</v>
      </c>
      <c r="C47" s="367"/>
      <c r="D47" s="367"/>
      <c r="E47" s="367"/>
      <c r="F47" s="367"/>
      <c r="G47" s="367"/>
      <c r="H47" s="367"/>
      <c r="I47" s="367"/>
      <c r="J47" s="367"/>
      <c r="K47" s="368"/>
      <c r="L47" s="78">
        <v>0</v>
      </c>
      <c r="M47" s="406"/>
      <c r="N47" s="53"/>
      <c r="O47" s="48"/>
      <c r="P47" s="47"/>
      <c r="Q47" s="77"/>
      <c r="R47" s="77"/>
      <c r="S47" s="77"/>
      <c r="T47" s="77"/>
      <c r="U47" s="77"/>
      <c r="V47" s="77"/>
      <c r="W47" s="77"/>
      <c r="X47" s="77"/>
      <c r="Y47" s="77"/>
      <c r="Z47" s="77"/>
      <c r="AA47" s="21"/>
    </row>
    <row r="48" spans="1:32" ht="2.25" customHeight="1" thickBot="1" x14ac:dyDescent="0.25">
      <c r="A48" s="11"/>
      <c r="B48" s="75"/>
      <c r="C48" s="75"/>
      <c r="D48" s="75"/>
      <c r="E48" s="75"/>
      <c r="F48" s="75"/>
      <c r="G48" s="75"/>
      <c r="H48" s="75"/>
      <c r="I48" s="75"/>
      <c r="J48" s="75"/>
      <c r="K48" s="75"/>
      <c r="L48" s="76"/>
      <c r="M48" s="75"/>
      <c r="N48" s="53"/>
      <c r="O48" s="48"/>
      <c r="P48" s="48"/>
      <c r="Q48" s="74"/>
      <c r="R48" s="48"/>
      <c r="S48" s="48"/>
      <c r="T48" s="73"/>
      <c r="U48" s="48"/>
      <c r="V48" s="48"/>
      <c r="W48" s="48"/>
      <c r="X48" s="48"/>
      <c r="Y48" s="48"/>
      <c r="Z48" s="48"/>
    </row>
    <row r="49" spans="1:27" x14ac:dyDescent="0.2">
      <c r="A49" s="11"/>
      <c r="B49" s="369" t="s">
        <v>5</v>
      </c>
      <c r="C49" s="370"/>
      <c r="D49" s="369" t="s">
        <v>1</v>
      </c>
      <c r="E49" s="371"/>
      <c r="F49" s="371"/>
      <c r="G49" s="371"/>
      <c r="H49" s="371"/>
      <c r="I49" s="371"/>
      <c r="J49" s="370"/>
      <c r="K49" s="72" t="s">
        <v>6</v>
      </c>
      <c r="L49" s="71" t="s">
        <v>18</v>
      </c>
      <c r="M49" s="70" t="s">
        <v>16</v>
      </c>
      <c r="N49" s="53"/>
      <c r="O49" s="48"/>
      <c r="P49" s="176"/>
      <c r="Q49" s="372" t="s">
        <v>22</v>
      </c>
      <c r="R49" s="374" t="s">
        <v>87</v>
      </c>
      <c r="S49" s="375"/>
      <c r="T49" s="154" t="s">
        <v>30</v>
      </c>
      <c r="U49" s="380" t="s">
        <v>30</v>
      </c>
      <c r="V49" s="381"/>
      <c r="W49" s="381"/>
      <c r="X49" s="382"/>
      <c r="Y49" s="154" t="s">
        <v>30</v>
      </c>
      <c r="Z49" s="154" t="s">
        <v>30</v>
      </c>
      <c r="AA49" s="177"/>
    </row>
    <row r="50" spans="1:27" ht="14.45" customHeight="1" x14ac:dyDescent="0.2">
      <c r="A50" s="11"/>
      <c r="B50" s="361" t="s">
        <v>59</v>
      </c>
      <c r="C50" s="362"/>
      <c r="D50" s="363"/>
      <c r="E50" s="299">
        <f>($L$39+$L$41+$L$42+$L$43+$L$44+$L$45+$L$47)-($L$40)</f>
        <v>0</v>
      </c>
      <c r="F50" s="300"/>
      <c r="G50" s="300"/>
      <c r="H50" s="300"/>
      <c r="I50" s="300"/>
      <c r="J50" s="301"/>
      <c r="K50" s="65">
        <f>K17</f>
        <v>6.4999999999999997E-3</v>
      </c>
      <c r="L50" s="68">
        <f>E50*K50</f>
        <v>0</v>
      </c>
      <c r="M50" s="344">
        <f>M17</f>
        <v>8109</v>
      </c>
      <c r="N50" s="53"/>
      <c r="O50" s="48"/>
      <c r="P50" s="178"/>
      <c r="Q50" s="373"/>
      <c r="R50" s="376"/>
      <c r="S50" s="377"/>
      <c r="T50" s="69">
        <f>M17</f>
        <v>8109</v>
      </c>
      <c r="U50" s="383">
        <f>M19</f>
        <v>2172</v>
      </c>
      <c r="V50" s="384"/>
      <c r="W50" s="384"/>
      <c r="X50" s="385"/>
      <c r="Y50" s="155">
        <f>M25</f>
        <v>2089</v>
      </c>
      <c r="Z50" s="155">
        <f>M30</f>
        <v>2372</v>
      </c>
      <c r="AA50" s="179"/>
    </row>
    <row r="51" spans="1:27" ht="14.45" customHeight="1" x14ac:dyDescent="0.2">
      <c r="A51" s="11"/>
      <c r="B51" s="297" t="s">
        <v>86</v>
      </c>
      <c r="C51" s="298"/>
      <c r="D51" s="58">
        <v>0</v>
      </c>
      <c r="E51" s="298" t="s">
        <v>77</v>
      </c>
      <c r="F51" s="298"/>
      <c r="G51" s="298"/>
      <c r="H51" s="298"/>
      <c r="I51" s="298"/>
      <c r="J51" s="298"/>
      <c r="K51" s="317"/>
      <c r="L51" s="67">
        <f>L50-D51</f>
        <v>0</v>
      </c>
      <c r="M51" s="346"/>
      <c r="N51" s="53"/>
      <c r="O51" s="48"/>
      <c r="P51" s="178"/>
      <c r="Q51" s="373"/>
      <c r="R51" s="378"/>
      <c r="S51" s="379"/>
      <c r="T51" s="156" t="s">
        <v>29</v>
      </c>
      <c r="U51" s="386" t="s">
        <v>31</v>
      </c>
      <c r="V51" s="387"/>
      <c r="W51" s="387"/>
      <c r="X51" s="388"/>
      <c r="Y51" s="157" t="s">
        <v>32</v>
      </c>
      <c r="Z51" s="158" t="s">
        <v>33</v>
      </c>
      <c r="AA51" s="179"/>
    </row>
    <row r="52" spans="1:27" ht="14.45" customHeight="1" x14ac:dyDescent="0.2">
      <c r="A52" s="11"/>
      <c r="B52" s="361" t="s">
        <v>58</v>
      </c>
      <c r="C52" s="362"/>
      <c r="D52" s="363"/>
      <c r="E52" s="299">
        <f>($L$39+$L$41+$L$42+$L$43+$L$44+$L$45+$L$47)-($L$40)</f>
        <v>0</v>
      </c>
      <c r="F52" s="300"/>
      <c r="G52" s="300"/>
      <c r="H52" s="300"/>
      <c r="I52" s="300"/>
      <c r="J52" s="301"/>
      <c r="K52" s="65">
        <f>K19</f>
        <v>0.03</v>
      </c>
      <c r="L52" s="68">
        <f>E52*K52</f>
        <v>0</v>
      </c>
      <c r="M52" s="344">
        <f>M19</f>
        <v>2172</v>
      </c>
      <c r="N52" s="53"/>
      <c r="O52" s="48"/>
      <c r="P52" s="178"/>
      <c r="Q52" s="159">
        <f>$E$4</f>
        <v>43559</v>
      </c>
      <c r="R52" s="324">
        <f>L31</f>
        <v>0</v>
      </c>
      <c r="S52" s="325"/>
      <c r="T52" s="160">
        <f>$L$17</f>
        <v>0</v>
      </c>
      <c r="U52" s="326">
        <f>$L$19</f>
        <v>0</v>
      </c>
      <c r="V52" s="327"/>
      <c r="W52" s="327"/>
      <c r="X52" s="328"/>
      <c r="Y52" s="160">
        <f>SUM(L21:L24)</f>
        <v>0</v>
      </c>
      <c r="Z52" s="160">
        <f>SUM(L26:L29)</f>
        <v>0</v>
      </c>
      <c r="AA52" s="179"/>
    </row>
    <row r="53" spans="1:27" ht="14.45" customHeight="1" x14ac:dyDescent="0.2">
      <c r="A53" s="11"/>
      <c r="B53" s="297" t="s">
        <v>85</v>
      </c>
      <c r="C53" s="298"/>
      <c r="D53" s="58">
        <v>0</v>
      </c>
      <c r="E53" s="298" t="s">
        <v>77</v>
      </c>
      <c r="F53" s="298"/>
      <c r="G53" s="298"/>
      <c r="H53" s="298"/>
      <c r="I53" s="298"/>
      <c r="J53" s="298"/>
      <c r="K53" s="317"/>
      <c r="L53" s="67">
        <f>L52-D53</f>
        <v>0</v>
      </c>
      <c r="M53" s="346"/>
      <c r="N53" s="53"/>
      <c r="O53" s="48"/>
      <c r="P53" s="178"/>
      <c r="Q53" s="161" t="s">
        <v>79</v>
      </c>
      <c r="R53" s="303"/>
      <c r="S53" s="304"/>
      <c r="T53" s="304"/>
      <c r="U53" s="304"/>
      <c r="V53" s="304"/>
      <c r="W53" s="304"/>
      <c r="X53" s="305"/>
      <c r="Y53" s="162">
        <f>IF($R$43&gt;$Z$40,T40,IF($R$43&lt;$Z$40,0))</f>
        <v>0</v>
      </c>
      <c r="Z53" s="163"/>
      <c r="AA53" s="179"/>
    </row>
    <row r="54" spans="1:27" ht="14.45" customHeight="1" x14ac:dyDescent="0.2">
      <c r="A54" s="11"/>
      <c r="B54" s="332" t="s">
        <v>84</v>
      </c>
      <c r="C54" s="333"/>
      <c r="D54" s="334"/>
      <c r="E54" s="341">
        <f>$L$39-$L$40</f>
        <v>0</v>
      </c>
      <c r="F54" s="342"/>
      <c r="G54" s="342"/>
      <c r="H54" s="342"/>
      <c r="I54" s="342"/>
      <c r="J54" s="343"/>
      <c r="K54" s="65">
        <f>K21</f>
        <v>1.2E-2</v>
      </c>
      <c r="L54" s="59">
        <f>E54*K54</f>
        <v>0</v>
      </c>
      <c r="M54" s="344">
        <f>M25</f>
        <v>2089</v>
      </c>
      <c r="N54" s="53"/>
      <c r="O54" s="48"/>
      <c r="P54" s="178"/>
      <c r="Q54" s="161" t="s">
        <v>76</v>
      </c>
      <c r="R54" s="318">
        <f>D32</f>
        <v>0</v>
      </c>
      <c r="S54" s="319"/>
      <c r="T54" s="66">
        <f>D18</f>
        <v>0</v>
      </c>
      <c r="U54" s="320">
        <f>D20</f>
        <v>0</v>
      </c>
      <c r="V54" s="364"/>
      <c r="W54" s="364"/>
      <c r="X54" s="365"/>
      <c r="Y54" s="66">
        <f>D25</f>
        <v>0</v>
      </c>
      <c r="Z54" s="164">
        <f>D30</f>
        <v>0</v>
      </c>
      <c r="AA54" s="179"/>
    </row>
    <row r="55" spans="1:27" ht="14.45" customHeight="1" x14ac:dyDescent="0.2">
      <c r="A55" s="11"/>
      <c r="B55" s="335"/>
      <c r="C55" s="336"/>
      <c r="D55" s="337"/>
      <c r="E55" s="299">
        <f>$L$44</f>
        <v>0</v>
      </c>
      <c r="F55" s="300"/>
      <c r="G55" s="300"/>
      <c r="H55" s="300"/>
      <c r="I55" s="300"/>
      <c r="J55" s="301"/>
      <c r="K55" s="65">
        <f>K22</f>
        <v>1.2E-2</v>
      </c>
      <c r="L55" s="59">
        <f>E55*K55</f>
        <v>0</v>
      </c>
      <c r="M55" s="345"/>
      <c r="N55" s="53"/>
      <c r="O55" s="48"/>
      <c r="P55" s="178"/>
      <c r="Q55" s="165" t="s">
        <v>65</v>
      </c>
      <c r="R55" s="324">
        <f>SUM(R52-R54)</f>
        <v>0</v>
      </c>
      <c r="S55" s="325"/>
      <c r="T55" s="166">
        <f>T52-T54</f>
        <v>0</v>
      </c>
      <c r="U55" s="357">
        <f>U52-U54</f>
        <v>0</v>
      </c>
      <c r="V55" s="358"/>
      <c r="W55" s="358"/>
      <c r="X55" s="359"/>
      <c r="Y55" s="166">
        <f>Y52+Y53-Y54</f>
        <v>0</v>
      </c>
      <c r="Z55" s="166">
        <f>Z52-Z54</f>
        <v>0</v>
      </c>
      <c r="AA55" s="179"/>
    </row>
    <row r="56" spans="1:27" ht="14.45" customHeight="1" x14ac:dyDescent="0.2">
      <c r="A56" s="11"/>
      <c r="B56" s="335"/>
      <c r="C56" s="336"/>
      <c r="D56" s="337"/>
      <c r="E56" s="299">
        <f>$L$45</f>
        <v>0</v>
      </c>
      <c r="F56" s="300"/>
      <c r="G56" s="300"/>
      <c r="H56" s="300"/>
      <c r="I56" s="300"/>
      <c r="J56" s="301"/>
      <c r="K56" s="65">
        <f>K23</f>
        <v>4.8000000000000001E-2</v>
      </c>
      <c r="L56" s="59">
        <f>E56*K56</f>
        <v>0</v>
      </c>
      <c r="M56" s="345"/>
      <c r="N56" s="53"/>
      <c r="O56" s="48"/>
      <c r="P56" s="178"/>
      <c r="Q56" s="358"/>
      <c r="R56" s="358"/>
      <c r="S56" s="239"/>
      <c r="T56" s="168"/>
      <c r="U56" s="360"/>
      <c r="V56" s="358"/>
      <c r="W56" s="358"/>
      <c r="X56" s="358"/>
      <c r="Y56" s="168"/>
      <c r="Z56" s="168"/>
      <c r="AA56" s="179"/>
    </row>
    <row r="57" spans="1:27" ht="14.45" customHeight="1" x14ac:dyDescent="0.2">
      <c r="A57" s="11"/>
      <c r="B57" s="338"/>
      <c r="C57" s="339"/>
      <c r="D57" s="340"/>
      <c r="E57" s="299">
        <f>$L$41+$L$42+$L$43+$L$46+$L$47</f>
        <v>0</v>
      </c>
      <c r="F57" s="300"/>
      <c r="G57" s="300"/>
      <c r="H57" s="300"/>
      <c r="I57" s="300"/>
      <c r="J57" s="301"/>
      <c r="K57" s="65">
        <f>K24</f>
        <v>0.15</v>
      </c>
      <c r="L57" s="59">
        <f>E57*K57</f>
        <v>0</v>
      </c>
      <c r="M57" s="345"/>
      <c r="N57" s="53"/>
      <c r="O57" s="48"/>
      <c r="P57" s="178"/>
      <c r="Q57" s="169">
        <f>$U$4</f>
        <v>43590</v>
      </c>
      <c r="R57" s="324">
        <f>Y31</f>
        <v>0</v>
      </c>
      <c r="S57" s="325"/>
      <c r="T57" s="160">
        <f>$Y$17</f>
        <v>0</v>
      </c>
      <c r="U57" s="355">
        <f>$Y$19</f>
        <v>0</v>
      </c>
      <c r="V57" s="356"/>
      <c r="W57" s="356"/>
      <c r="X57" s="356"/>
      <c r="Y57" s="160">
        <f>SUM(Y21:Y24)</f>
        <v>0</v>
      </c>
      <c r="Z57" s="160">
        <f>SUM(Y26:Y29)</f>
        <v>0</v>
      </c>
      <c r="AA57" s="179"/>
    </row>
    <row r="58" spans="1:27" ht="14.45" customHeight="1" x14ac:dyDescent="0.2">
      <c r="A58" s="11"/>
      <c r="B58" s="329" t="s">
        <v>83</v>
      </c>
      <c r="C58" s="330"/>
      <c r="D58" s="58">
        <v>0</v>
      </c>
      <c r="E58" s="298" t="s">
        <v>77</v>
      </c>
      <c r="F58" s="298"/>
      <c r="G58" s="298"/>
      <c r="H58" s="298"/>
      <c r="I58" s="298"/>
      <c r="J58" s="298"/>
      <c r="K58" s="317"/>
      <c r="L58" s="64">
        <f>L54+L55+L56+L57-D58</f>
        <v>0</v>
      </c>
      <c r="M58" s="346"/>
      <c r="N58" s="53"/>
      <c r="O58" s="48"/>
      <c r="P58" s="178"/>
      <c r="Q58" s="161" t="s">
        <v>79</v>
      </c>
      <c r="R58" s="331"/>
      <c r="S58" s="331"/>
      <c r="T58" s="331"/>
      <c r="U58" s="331"/>
      <c r="V58" s="331"/>
      <c r="W58" s="331"/>
      <c r="X58" s="331"/>
      <c r="Y58" s="170">
        <f>IF($R$43&gt;$Z$40,T41,IF($R$43&lt;$Z$40,0))</f>
        <v>0</v>
      </c>
      <c r="Z58" s="163"/>
      <c r="AA58" s="179"/>
    </row>
    <row r="59" spans="1:27" ht="14.45" customHeight="1" x14ac:dyDescent="0.2">
      <c r="A59" s="11"/>
      <c r="B59" s="332" t="s">
        <v>82</v>
      </c>
      <c r="C59" s="333"/>
      <c r="D59" s="334"/>
      <c r="E59" s="299">
        <f>($L$39)-($L$40)</f>
        <v>0</v>
      </c>
      <c r="F59" s="300"/>
      <c r="G59" s="300"/>
      <c r="H59" s="300"/>
      <c r="I59" s="300"/>
      <c r="J59" s="301"/>
      <c r="K59" s="63">
        <f>K26</f>
        <v>1.0800000000000001E-2</v>
      </c>
      <c r="L59" s="59">
        <f>E59*K59</f>
        <v>0</v>
      </c>
      <c r="M59" s="347">
        <f>M30</f>
        <v>2372</v>
      </c>
      <c r="N59" s="53"/>
      <c r="O59" s="48"/>
      <c r="P59" s="178"/>
      <c r="Q59" s="161" t="s">
        <v>76</v>
      </c>
      <c r="R59" s="318">
        <f>T32</f>
        <v>0</v>
      </c>
      <c r="S59" s="319"/>
      <c r="T59" s="66">
        <f>T18</f>
        <v>0</v>
      </c>
      <c r="U59" s="350">
        <f>T20</f>
        <v>0</v>
      </c>
      <c r="V59" s="351"/>
      <c r="W59" s="351"/>
      <c r="X59" s="351"/>
      <c r="Y59" s="66">
        <f>T25</f>
        <v>0</v>
      </c>
      <c r="Z59" s="66">
        <f>T30</f>
        <v>0</v>
      </c>
      <c r="AA59" s="179"/>
    </row>
    <row r="60" spans="1:27" ht="14.45" customHeight="1" x14ac:dyDescent="0.2">
      <c r="A60" s="11"/>
      <c r="B60" s="335"/>
      <c r="C60" s="336"/>
      <c r="D60" s="337"/>
      <c r="E60" s="299">
        <f>$L$44</f>
        <v>0</v>
      </c>
      <c r="F60" s="300"/>
      <c r="G60" s="300"/>
      <c r="H60" s="300"/>
      <c r="I60" s="300"/>
      <c r="J60" s="301"/>
      <c r="K60" s="63">
        <f>K27</f>
        <v>1.0800000000000001E-2</v>
      </c>
      <c r="L60" s="59">
        <f>E60*K60</f>
        <v>0</v>
      </c>
      <c r="M60" s="348"/>
      <c r="N60" s="53"/>
      <c r="O60" s="48"/>
      <c r="P60" s="178"/>
      <c r="Q60" s="165" t="s">
        <v>65</v>
      </c>
      <c r="R60" s="324">
        <f>SUM(R57-R59)</f>
        <v>0</v>
      </c>
      <c r="S60" s="325"/>
      <c r="T60" s="160">
        <f>T57-T59</f>
        <v>0</v>
      </c>
      <c r="U60" s="326">
        <f>U57-U59</f>
        <v>0</v>
      </c>
      <c r="V60" s="327"/>
      <c r="W60" s="327"/>
      <c r="X60" s="328"/>
      <c r="Y60" s="160">
        <f>Y57+Y58-Y59</f>
        <v>0</v>
      </c>
      <c r="Z60" s="160">
        <f>Z57-Z59</f>
        <v>0</v>
      </c>
      <c r="AA60" s="179"/>
    </row>
    <row r="61" spans="1:27" ht="14.45" customHeight="1" x14ac:dyDescent="0.2">
      <c r="A61" s="11"/>
      <c r="B61" s="335"/>
      <c r="C61" s="336"/>
      <c r="D61" s="337"/>
      <c r="E61" s="299">
        <f>$L$45</f>
        <v>0</v>
      </c>
      <c r="F61" s="300"/>
      <c r="G61" s="300"/>
      <c r="H61" s="300"/>
      <c r="I61" s="300"/>
      <c r="J61" s="301"/>
      <c r="K61" s="63">
        <f>K28</f>
        <v>2.8799999999999999E-2</v>
      </c>
      <c r="L61" s="59">
        <f>E61*K61</f>
        <v>0</v>
      </c>
      <c r="M61" s="348"/>
      <c r="N61" s="53"/>
      <c r="O61" s="48"/>
      <c r="P61" s="178"/>
      <c r="Q61" s="247"/>
      <c r="R61" s="248"/>
      <c r="S61" s="248"/>
      <c r="T61" s="172"/>
      <c r="U61" s="237"/>
      <c r="V61" s="238"/>
      <c r="W61" s="238"/>
      <c r="X61" s="238"/>
      <c r="Y61" s="172"/>
      <c r="Z61" s="172"/>
      <c r="AA61" s="179"/>
    </row>
    <row r="62" spans="1:27" ht="14.45" customHeight="1" x14ac:dyDescent="0.2">
      <c r="A62" s="11"/>
      <c r="B62" s="338"/>
      <c r="C62" s="339"/>
      <c r="D62" s="340"/>
      <c r="E62" s="299">
        <f>($L$41+$L$42+$L$43+$L$46+$L$47)</f>
        <v>0</v>
      </c>
      <c r="F62" s="300"/>
      <c r="G62" s="300"/>
      <c r="H62" s="300"/>
      <c r="I62" s="300"/>
      <c r="J62" s="301"/>
      <c r="K62" s="63">
        <f>K29</f>
        <v>0.09</v>
      </c>
      <c r="L62" s="59">
        <f>E62*K62</f>
        <v>0</v>
      </c>
      <c r="M62" s="348"/>
      <c r="N62" s="53"/>
      <c r="O62" s="48"/>
      <c r="P62" s="178"/>
      <c r="Q62" s="352"/>
      <c r="R62" s="352"/>
      <c r="S62" s="236"/>
      <c r="T62" s="172"/>
      <c r="U62" s="353"/>
      <c r="V62" s="354"/>
      <c r="W62" s="354"/>
      <c r="X62" s="354"/>
      <c r="Y62" s="172"/>
      <c r="Z62" s="172"/>
      <c r="AA62" s="179"/>
    </row>
    <row r="63" spans="1:27" ht="14.45" customHeight="1" x14ac:dyDescent="0.2">
      <c r="A63" s="11"/>
      <c r="B63" s="329" t="s">
        <v>81</v>
      </c>
      <c r="C63" s="330"/>
      <c r="D63" s="58">
        <v>0</v>
      </c>
      <c r="E63" s="298" t="s">
        <v>77</v>
      </c>
      <c r="F63" s="298"/>
      <c r="G63" s="298"/>
      <c r="H63" s="298"/>
      <c r="I63" s="298"/>
      <c r="J63" s="298"/>
      <c r="K63" s="317"/>
      <c r="L63" s="62">
        <f>L59+L60+L62-D63</f>
        <v>0</v>
      </c>
      <c r="M63" s="349"/>
      <c r="N63" s="53"/>
      <c r="O63" s="48"/>
      <c r="P63" s="178"/>
      <c r="Q63" s="173">
        <f>$E$37</f>
        <v>43621</v>
      </c>
      <c r="R63" s="324">
        <f>L64</f>
        <v>0</v>
      </c>
      <c r="S63" s="325"/>
      <c r="T63" s="160">
        <f>$L$50</f>
        <v>0</v>
      </c>
      <c r="U63" s="355">
        <f>$L$52</f>
        <v>0</v>
      </c>
      <c r="V63" s="356"/>
      <c r="W63" s="356"/>
      <c r="X63" s="356"/>
      <c r="Y63" s="160">
        <f>SUM(L54:L57)</f>
        <v>0</v>
      </c>
      <c r="Z63" s="160">
        <f>SUM(L59:L62)</f>
        <v>0</v>
      </c>
      <c r="AA63" s="179"/>
    </row>
    <row r="64" spans="1:27" ht="14.45" customHeight="1" x14ac:dyDescent="0.2">
      <c r="A64" s="11"/>
      <c r="B64" s="297" t="s">
        <v>80</v>
      </c>
      <c r="C64" s="298"/>
      <c r="D64" s="298"/>
      <c r="E64" s="299">
        <f>($L$44+$L$45)</f>
        <v>0</v>
      </c>
      <c r="F64" s="300"/>
      <c r="G64" s="300"/>
      <c r="H64" s="300"/>
      <c r="I64" s="300"/>
      <c r="J64" s="301"/>
      <c r="K64" s="60">
        <f>K31</f>
        <v>0.05</v>
      </c>
      <c r="L64" s="59">
        <f>(L44+L45)*K64-M64</f>
        <v>0</v>
      </c>
      <c r="M64" s="302"/>
      <c r="N64" s="53"/>
      <c r="O64" s="48"/>
      <c r="P64" s="178"/>
      <c r="Q64" s="161" t="s">
        <v>79</v>
      </c>
      <c r="R64" s="303"/>
      <c r="S64" s="304"/>
      <c r="T64" s="304"/>
      <c r="U64" s="304"/>
      <c r="V64" s="304"/>
      <c r="W64" s="304"/>
      <c r="X64" s="305"/>
      <c r="Y64" s="170">
        <f>IF($R$43&gt;$Z$40,T42,IF($R$43&lt;$Z$40,0))</f>
        <v>0</v>
      </c>
      <c r="Z64" s="174"/>
      <c r="AA64" s="179"/>
    </row>
    <row r="65" spans="1:28" ht="14.45" customHeight="1" x14ac:dyDescent="0.2">
      <c r="A65" s="11"/>
      <c r="B65" s="297" t="s">
        <v>78</v>
      </c>
      <c r="C65" s="298"/>
      <c r="D65" s="58">
        <v>0</v>
      </c>
      <c r="E65" s="298" t="s">
        <v>77</v>
      </c>
      <c r="F65" s="298"/>
      <c r="G65" s="298"/>
      <c r="H65" s="298"/>
      <c r="I65" s="298"/>
      <c r="J65" s="298"/>
      <c r="K65" s="317"/>
      <c r="L65" s="57">
        <f>L64-D65</f>
        <v>0</v>
      </c>
      <c r="M65" s="302"/>
      <c r="N65" s="53"/>
      <c r="O65" s="48"/>
      <c r="P65" s="178"/>
      <c r="Q65" s="161" t="s">
        <v>76</v>
      </c>
      <c r="R65" s="318">
        <f>D65</f>
        <v>0</v>
      </c>
      <c r="S65" s="319"/>
      <c r="T65" s="66">
        <f>D51</f>
        <v>0</v>
      </c>
      <c r="U65" s="320">
        <f>D53</f>
        <v>0</v>
      </c>
      <c r="V65" s="321"/>
      <c r="W65" s="321"/>
      <c r="X65" s="322"/>
      <c r="Y65" s="66">
        <f>D58</f>
        <v>0</v>
      </c>
      <c r="Z65" s="66">
        <f>D63</f>
        <v>0</v>
      </c>
      <c r="AA65" s="179"/>
    </row>
    <row r="66" spans="1:28" x14ac:dyDescent="0.2">
      <c r="A66" s="11"/>
      <c r="B66" s="56" t="s">
        <v>40</v>
      </c>
      <c r="C66" s="54"/>
      <c r="D66" s="54"/>
      <c r="E66" s="323" t="str">
        <f>AJUDA!A1</f>
        <v xml:space="preserve">(LUCRO PRESUMIDO - MODELO II - VERSÃO. V06- 19/10/2019) </v>
      </c>
      <c r="F66" s="323"/>
      <c r="G66" s="323"/>
      <c r="H66" s="323"/>
      <c r="I66" s="323"/>
      <c r="J66" s="323"/>
      <c r="K66" s="323"/>
      <c r="L66" s="323"/>
      <c r="M66" s="323"/>
      <c r="N66" s="53"/>
      <c r="O66" s="48"/>
      <c r="P66" s="178"/>
      <c r="Q66" s="175" t="s">
        <v>65</v>
      </c>
      <c r="R66" s="324">
        <f>SUM(R63-R65)</f>
        <v>0</v>
      </c>
      <c r="S66" s="325"/>
      <c r="T66" s="160">
        <f>T63-T65</f>
        <v>0</v>
      </c>
      <c r="U66" s="326">
        <f>U63-U65</f>
        <v>0</v>
      </c>
      <c r="V66" s="327"/>
      <c r="W66" s="327"/>
      <c r="X66" s="328"/>
      <c r="Y66" s="160">
        <f>Y63+Y64-Y65</f>
        <v>0</v>
      </c>
      <c r="Z66" s="160">
        <f>Z63-Z65</f>
        <v>0</v>
      </c>
      <c r="AA66" s="179"/>
    </row>
    <row r="67" spans="1:28" x14ac:dyDescent="0.2">
      <c r="A67" s="11"/>
      <c r="B67" s="55" t="str">
        <f>AJUDA!B2</f>
        <v>angeloatonon@gmail.com</v>
      </c>
      <c r="C67" s="54"/>
      <c r="D67" s="54"/>
      <c r="E67" s="54"/>
      <c r="F67" s="54"/>
      <c r="G67" s="54"/>
      <c r="H67" s="54"/>
      <c r="I67" s="54"/>
      <c r="J67" s="54"/>
      <c r="K67" s="54"/>
      <c r="L67" s="54"/>
      <c r="M67" s="54"/>
      <c r="N67" s="53"/>
      <c r="O67" s="48"/>
      <c r="P67" s="52"/>
      <c r="Q67" s="51"/>
      <c r="R67" s="51"/>
      <c r="S67" s="51"/>
      <c r="T67" s="51"/>
      <c r="U67" s="51"/>
      <c r="V67" s="51"/>
      <c r="W67" s="51"/>
      <c r="X67" s="51"/>
      <c r="Y67" s="51"/>
      <c r="Z67" s="51"/>
      <c r="AA67" s="20"/>
    </row>
    <row r="68" spans="1:28" ht="13.5" thickBot="1" x14ac:dyDescent="0.25">
      <c r="A68" s="13"/>
      <c r="B68" s="50"/>
      <c r="C68" s="50"/>
      <c r="D68" s="50"/>
      <c r="E68" s="50"/>
      <c r="F68" s="50"/>
      <c r="G68" s="50"/>
      <c r="H68" s="50"/>
      <c r="I68" s="50"/>
      <c r="J68" s="50"/>
      <c r="K68" s="50"/>
      <c r="L68" s="50"/>
      <c r="M68" s="50"/>
      <c r="N68" s="49"/>
      <c r="O68" s="48"/>
      <c r="P68" s="47"/>
      <c r="Q68" s="46" t="s">
        <v>66</v>
      </c>
      <c r="R68" s="306">
        <f>SUM(R55+R60+R66)</f>
        <v>0</v>
      </c>
      <c r="S68" s="307"/>
      <c r="T68" s="45">
        <f>SUM(T55+T60+T66)</f>
        <v>0</v>
      </c>
      <c r="U68" s="308">
        <f>SUM(U55+U60+U66)</f>
        <v>0</v>
      </c>
      <c r="V68" s="309"/>
      <c r="W68" s="309"/>
      <c r="X68" s="310"/>
      <c r="Y68" s="45">
        <f>SUM(Y55+Y60+Y66)</f>
        <v>0</v>
      </c>
      <c r="Z68" s="45">
        <f>SUM(Z55+Z60+Z66)</f>
        <v>0</v>
      </c>
      <c r="AA68" s="21"/>
    </row>
    <row r="69" spans="1:28" ht="5.25" customHeight="1" x14ac:dyDescent="0.2">
      <c r="P69" s="40"/>
      <c r="Q69" s="41"/>
      <c r="R69" s="41"/>
      <c r="S69" s="41"/>
      <c r="T69" s="41"/>
      <c r="U69" s="41"/>
      <c r="V69" s="41"/>
      <c r="W69" s="41"/>
      <c r="X69" s="41"/>
      <c r="Y69" s="41"/>
      <c r="Z69" s="41"/>
      <c r="AA69" s="40"/>
    </row>
    <row r="70" spans="1:28" ht="12.75" customHeight="1" x14ac:dyDescent="0.2">
      <c r="B70" s="311" t="s">
        <v>57</v>
      </c>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3"/>
      <c r="AA70" s="40"/>
      <c r="AB70" s="1"/>
    </row>
    <row r="71" spans="1:28" x14ac:dyDescent="0.2">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6"/>
      <c r="AA71" s="40"/>
      <c r="AB71" s="1"/>
    </row>
  </sheetData>
  <sheetProtection algorithmName="SHA-512" hashValue="6hfn+ck21mASU2YyVe0cpr3iVutDd33tCz0yFsaNZ4MAcjbiwl3S6hU+kHgukvvZgyuqEEy8K2ka3AiFgqxf5g==" saltValue="CFw7Z3aPWFHi+Y5f/YYQPQ==" spinCount="100000" sheet="1" formatCells="0" formatColumns="0" formatRows="0" selectLockedCells="1"/>
  <mergeCells count="184">
    <mergeCell ref="B4:D4"/>
    <mergeCell ref="E4:K4"/>
    <mergeCell ref="L4:M4"/>
    <mergeCell ref="Q4:T4"/>
    <mergeCell ref="U4:X4"/>
    <mergeCell ref="Y4:Z4"/>
    <mergeCell ref="B2:M2"/>
    <mergeCell ref="Q2:Z2"/>
    <mergeCell ref="B3:C3"/>
    <mergeCell ref="D3:M3"/>
    <mergeCell ref="Q3:R3"/>
    <mergeCell ref="T3:Z3"/>
    <mergeCell ref="B6:K6"/>
    <mergeCell ref="M6:M14"/>
    <mergeCell ref="Q6:X6"/>
    <mergeCell ref="Z6:Z14"/>
    <mergeCell ref="B7:K7"/>
    <mergeCell ref="Q7:X7"/>
    <mergeCell ref="B8:K8"/>
    <mergeCell ref="Q8:X8"/>
    <mergeCell ref="B9:K9"/>
    <mergeCell ref="Q9:X9"/>
    <mergeCell ref="B13:K13"/>
    <mergeCell ref="Q13:X13"/>
    <mergeCell ref="B14:K14"/>
    <mergeCell ref="Q14:X14"/>
    <mergeCell ref="B16:C16"/>
    <mergeCell ref="D16:J16"/>
    <mergeCell ref="Q16:S16"/>
    <mergeCell ref="T16:W16"/>
    <mergeCell ref="B10:K10"/>
    <mergeCell ref="Q10:X10"/>
    <mergeCell ref="B11:J11"/>
    <mergeCell ref="Q11:W11"/>
    <mergeCell ref="B12:J12"/>
    <mergeCell ref="Q12:W12"/>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B36:M36"/>
    <mergeCell ref="Q36:Z36"/>
    <mergeCell ref="B37:D37"/>
    <mergeCell ref="E37:K37"/>
    <mergeCell ref="L37:M37"/>
    <mergeCell ref="Q37:T37"/>
    <mergeCell ref="U37:W37"/>
    <mergeCell ref="B31:D31"/>
    <mergeCell ref="E31:J31"/>
    <mergeCell ref="M31:M32"/>
    <mergeCell ref="Q31:T31"/>
    <mergeCell ref="U31:W31"/>
    <mergeCell ref="Z31:Z32"/>
    <mergeCell ref="B32:C32"/>
    <mergeCell ref="E32:K32"/>
    <mergeCell ref="Q32:S32"/>
    <mergeCell ref="U32:X32"/>
    <mergeCell ref="W42:X42"/>
    <mergeCell ref="B43:K43"/>
    <mergeCell ref="R43:S43"/>
    <mergeCell ref="W43:X43"/>
    <mergeCell ref="B44:J44"/>
    <mergeCell ref="Q44:Z44"/>
    <mergeCell ref="B39:K39"/>
    <mergeCell ref="M39:M47"/>
    <mergeCell ref="R39:S39"/>
    <mergeCell ref="B40:K40"/>
    <mergeCell ref="R40:S40"/>
    <mergeCell ref="B41:K41"/>
    <mergeCell ref="R41:S41"/>
    <mergeCell ref="B42:K42"/>
    <mergeCell ref="R42:S42"/>
    <mergeCell ref="B45:J45"/>
    <mergeCell ref="B46:K46"/>
    <mergeCell ref="B47:K47"/>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E62:J62"/>
    <mergeCell ref="E66:M66"/>
    <mergeCell ref="R66:S66"/>
    <mergeCell ref="U66:X66"/>
    <mergeCell ref="R68:S68"/>
    <mergeCell ref="U68:X68"/>
    <mergeCell ref="B70:Z71"/>
    <mergeCell ref="B64:D64"/>
    <mergeCell ref="E64:J64"/>
    <mergeCell ref="M64:M65"/>
    <mergeCell ref="R64:X64"/>
    <mergeCell ref="B65:C65"/>
    <mergeCell ref="E65:K65"/>
    <mergeCell ref="R65:S65"/>
    <mergeCell ref="U65:X65"/>
  </mergeCells>
  <dataValidations count="1">
    <dataValidation allowBlank="1" showInputMessage="1" showErrorMessage="1" promptTitle="ISS A COMPENSAR" prompt="INFORME OS ISS RETIDOS NAS NOTAS-FISCIAS._x000a__x000a_COMPENSADO NO ISS CÁLCULADO AO LADO ESQUERDO DA PLANILHA." sqref="Z31:Z32 M31:M32 M64"/>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opLeftCell="D46" zoomScaleNormal="100" zoomScaleSheetLayoutView="100" workbookViewId="0">
      <selection activeCell="L46" sqref="L46"/>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6"/>
      <c r="B1" s="7"/>
      <c r="C1" s="7"/>
      <c r="D1" s="7"/>
      <c r="E1" s="7"/>
      <c r="F1" s="7"/>
      <c r="G1" s="7"/>
      <c r="H1" s="7"/>
      <c r="I1" s="7"/>
      <c r="J1" s="7"/>
      <c r="K1" s="7"/>
      <c r="L1" s="7"/>
      <c r="M1" s="7"/>
      <c r="N1" s="8"/>
      <c r="P1" s="6"/>
      <c r="Q1" s="7"/>
      <c r="R1" s="7"/>
      <c r="S1" s="7"/>
      <c r="T1" s="7"/>
      <c r="U1" s="7"/>
      <c r="V1" s="7"/>
      <c r="W1" s="7"/>
      <c r="X1" s="7"/>
      <c r="Y1" s="7"/>
      <c r="Z1" s="7"/>
      <c r="AA1" s="8"/>
    </row>
    <row r="2" spans="1:30" ht="14.25" customHeight="1" x14ac:dyDescent="0.4">
      <c r="A2" s="9" t="s">
        <v>2</v>
      </c>
      <c r="B2" s="477" t="s">
        <v>11</v>
      </c>
      <c r="C2" s="478"/>
      <c r="D2" s="478"/>
      <c r="E2" s="478"/>
      <c r="F2" s="478"/>
      <c r="G2" s="478"/>
      <c r="H2" s="478"/>
      <c r="I2" s="478"/>
      <c r="J2" s="478"/>
      <c r="K2" s="478"/>
      <c r="L2" s="478"/>
      <c r="M2" s="479"/>
      <c r="N2" s="153"/>
      <c r="O2" s="152"/>
      <c r="P2" s="151" t="s">
        <v>2</v>
      </c>
      <c r="Q2" s="477" t="s">
        <v>11</v>
      </c>
      <c r="R2" s="478"/>
      <c r="S2" s="478"/>
      <c r="T2" s="478"/>
      <c r="U2" s="478"/>
      <c r="V2" s="478"/>
      <c r="W2" s="478"/>
      <c r="X2" s="478"/>
      <c r="Y2" s="478"/>
      <c r="Z2" s="479"/>
      <c r="AA2" s="10"/>
    </row>
    <row r="3" spans="1:30" s="1" customFormat="1" ht="13.5" customHeight="1" x14ac:dyDescent="0.2">
      <c r="A3" s="11"/>
      <c r="B3" s="486" t="s">
        <v>7</v>
      </c>
      <c r="C3" s="523"/>
      <c r="D3" s="524" t="str">
        <f>IF('L. PRESUMIDO (1º Trim.)'!D3=0,"",'L. PRESUMIDO (1º Trim.)'!D3)</f>
        <v>angelo</v>
      </c>
      <c r="E3" s="525"/>
      <c r="F3" s="525"/>
      <c r="G3" s="525"/>
      <c r="H3" s="525"/>
      <c r="I3" s="525"/>
      <c r="J3" s="526"/>
      <c r="K3" s="526"/>
      <c r="L3" s="526"/>
      <c r="M3" s="527"/>
      <c r="N3" s="148"/>
      <c r="O3" s="150"/>
      <c r="P3" s="146"/>
      <c r="Q3" s="486" t="s">
        <v>7</v>
      </c>
      <c r="R3" s="487"/>
      <c r="S3" s="242"/>
      <c r="T3" s="488" t="str">
        <f>IF(D3=0," ",IF(D3&gt;0,D3))</f>
        <v>angelo</v>
      </c>
      <c r="U3" s="488"/>
      <c r="V3" s="488"/>
      <c r="W3" s="489"/>
      <c r="X3" s="489"/>
      <c r="Y3" s="489"/>
      <c r="Z3" s="490"/>
      <c r="AA3" s="10"/>
    </row>
    <row r="4" spans="1:30" ht="14.25" customHeight="1" x14ac:dyDescent="0.25">
      <c r="A4" s="12"/>
      <c r="B4" s="517" t="s">
        <v>12</v>
      </c>
      <c r="C4" s="518"/>
      <c r="D4" s="519"/>
      <c r="E4" s="520">
        <f>'L. PRESUMIDO (2º Trim.)'!E37+31</f>
        <v>43652</v>
      </c>
      <c r="F4" s="521"/>
      <c r="G4" s="521"/>
      <c r="H4" s="521"/>
      <c r="I4" s="521"/>
      <c r="J4" s="521"/>
      <c r="K4" s="522"/>
      <c r="L4" s="497" t="s">
        <v>258</v>
      </c>
      <c r="M4" s="498"/>
      <c r="N4" s="148"/>
      <c r="O4" s="147"/>
      <c r="P4" s="146"/>
      <c r="Q4" s="499" t="s">
        <v>12</v>
      </c>
      <c r="R4" s="499"/>
      <c r="S4" s="499"/>
      <c r="T4" s="499"/>
      <c r="U4" s="500">
        <f>E4+31</f>
        <v>43683</v>
      </c>
      <c r="V4" s="500"/>
      <c r="W4" s="500"/>
      <c r="X4" s="500"/>
      <c r="Y4" s="497" t="s">
        <v>34</v>
      </c>
      <c r="Z4" s="498"/>
      <c r="AA4" s="10"/>
    </row>
    <row r="5" spans="1:30" ht="5.25" customHeight="1" x14ac:dyDescent="0.35">
      <c r="A5" s="12"/>
      <c r="B5" s="3"/>
      <c r="C5" s="3"/>
      <c r="D5" s="3"/>
      <c r="E5" s="3"/>
      <c r="F5" s="3"/>
      <c r="G5" s="3"/>
      <c r="H5" s="3"/>
      <c r="I5" s="3"/>
      <c r="J5" s="3"/>
      <c r="K5" s="3"/>
      <c r="L5" s="3"/>
      <c r="M5" s="2"/>
      <c r="N5" s="10"/>
      <c r="P5" s="12"/>
      <c r="Q5" s="3"/>
      <c r="R5" s="3"/>
      <c r="S5" s="3"/>
      <c r="T5" s="3"/>
      <c r="U5" s="3"/>
      <c r="V5" s="3"/>
      <c r="W5" s="3"/>
      <c r="X5" s="3"/>
      <c r="Y5" s="3"/>
      <c r="Z5" s="2"/>
      <c r="AA5" s="10"/>
    </row>
    <row r="6" spans="1:30" ht="12.75" customHeight="1" x14ac:dyDescent="0.2">
      <c r="A6" s="11"/>
      <c r="B6" s="366" t="s">
        <v>14</v>
      </c>
      <c r="C6" s="367"/>
      <c r="D6" s="367"/>
      <c r="E6" s="367"/>
      <c r="F6" s="367"/>
      <c r="G6" s="367"/>
      <c r="H6" s="367"/>
      <c r="I6" s="367"/>
      <c r="J6" s="367"/>
      <c r="K6" s="368"/>
      <c r="L6" s="81">
        <v>0</v>
      </c>
      <c r="M6" s="504" t="s">
        <v>17</v>
      </c>
      <c r="N6" s="10"/>
      <c r="P6" s="143"/>
      <c r="Q6" s="471" t="s">
        <v>14</v>
      </c>
      <c r="R6" s="472"/>
      <c r="S6" s="472"/>
      <c r="T6" s="472"/>
      <c r="U6" s="472"/>
      <c r="V6" s="472"/>
      <c r="W6" s="472"/>
      <c r="X6" s="473"/>
      <c r="Y6" s="81"/>
      <c r="Z6" s="504" t="s">
        <v>17</v>
      </c>
      <c r="AA6" s="10"/>
      <c r="AD6" s="42">
        <v>40544</v>
      </c>
    </row>
    <row r="7" spans="1:30" x14ac:dyDescent="0.2">
      <c r="A7" s="11"/>
      <c r="B7" s="366" t="s">
        <v>8</v>
      </c>
      <c r="C7" s="367"/>
      <c r="D7" s="367"/>
      <c r="E7" s="367"/>
      <c r="F7" s="367"/>
      <c r="G7" s="367"/>
      <c r="H7" s="367"/>
      <c r="I7" s="367"/>
      <c r="J7" s="367"/>
      <c r="K7" s="368"/>
      <c r="L7" s="78">
        <v>0</v>
      </c>
      <c r="M7" s="515"/>
      <c r="N7" s="10"/>
      <c r="P7" s="143"/>
      <c r="Q7" s="471" t="s">
        <v>8</v>
      </c>
      <c r="R7" s="472"/>
      <c r="S7" s="472"/>
      <c r="T7" s="472"/>
      <c r="U7" s="472"/>
      <c r="V7" s="472"/>
      <c r="W7" s="472"/>
      <c r="X7" s="473"/>
      <c r="Y7" s="78">
        <v>0</v>
      </c>
      <c r="Z7" s="505"/>
      <c r="AA7" s="10"/>
      <c r="AD7" s="106">
        <v>40909</v>
      </c>
    </row>
    <row r="8" spans="1:30" x14ac:dyDescent="0.2">
      <c r="A8" s="11"/>
      <c r="B8" s="366" t="s">
        <v>0</v>
      </c>
      <c r="C8" s="367"/>
      <c r="D8" s="367"/>
      <c r="E8" s="367"/>
      <c r="F8" s="367"/>
      <c r="G8" s="367"/>
      <c r="H8" s="367"/>
      <c r="I8" s="367"/>
      <c r="J8" s="367"/>
      <c r="K8" s="368"/>
      <c r="L8" s="78">
        <v>0</v>
      </c>
      <c r="M8" s="515"/>
      <c r="N8" s="10"/>
      <c r="P8" s="143"/>
      <c r="Q8" s="471" t="s">
        <v>0</v>
      </c>
      <c r="R8" s="472"/>
      <c r="S8" s="472"/>
      <c r="T8" s="472"/>
      <c r="U8" s="472"/>
      <c r="V8" s="472"/>
      <c r="W8" s="472"/>
      <c r="X8" s="473"/>
      <c r="Y8" s="78">
        <v>0</v>
      </c>
      <c r="Z8" s="505"/>
      <c r="AA8" s="10"/>
      <c r="AD8" s="42">
        <v>41275</v>
      </c>
    </row>
    <row r="9" spans="1:30" x14ac:dyDescent="0.2">
      <c r="A9" s="11"/>
      <c r="B9" s="366" t="s">
        <v>9</v>
      </c>
      <c r="C9" s="367"/>
      <c r="D9" s="367"/>
      <c r="E9" s="367"/>
      <c r="F9" s="367"/>
      <c r="G9" s="367"/>
      <c r="H9" s="367"/>
      <c r="I9" s="367"/>
      <c r="J9" s="367"/>
      <c r="K9" s="368"/>
      <c r="L9" s="78">
        <v>0</v>
      </c>
      <c r="M9" s="515"/>
      <c r="N9" s="10"/>
      <c r="P9" s="143"/>
      <c r="Q9" s="471" t="s">
        <v>9</v>
      </c>
      <c r="R9" s="472"/>
      <c r="S9" s="472"/>
      <c r="T9" s="472"/>
      <c r="U9" s="472"/>
      <c r="V9" s="472"/>
      <c r="W9" s="472"/>
      <c r="X9" s="473"/>
      <c r="Y9" s="78">
        <v>0</v>
      </c>
      <c r="Z9" s="505"/>
      <c r="AA9" s="10"/>
      <c r="AD9" s="106">
        <v>41640</v>
      </c>
    </row>
    <row r="10" spans="1:30" x14ac:dyDescent="0.2">
      <c r="A10" s="11"/>
      <c r="B10" s="366" t="s">
        <v>10</v>
      </c>
      <c r="C10" s="367"/>
      <c r="D10" s="367"/>
      <c r="E10" s="367"/>
      <c r="F10" s="367"/>
      <c r="G10" s="367"/>
      <c r="H10" s="367"/>
      <c r="I10" s="367"/>
      <c r="J10" s="367"/>
      <c r="K10" s="368"/>
      <c r="L10" s="78">
        <v>0</v>
      </c>
      <c r="M10" s="515"/>
      <c r="N10" s="10"/>
      <c r="P10" s="143"/>
      <c r="Q10" s="456" t="s">
        <v>10</v>
      </c>
      <c r="R10" s="457"/>
      <c r="S10" s="457"/>
      <c r="T10" s="457"/>
      <c r="U10" s="457"/>
      <c r="V10" s="457"/>
      <c r="W10" s="457"/>
      <c r="X10" s="458"/>
      <c r="Y10" s="78">
        <v>0</v>
      </c>
      <c r="Z10" s="505"/>
      <c r="AA10" s="10"/>
      <c r="AD10" s="42">
        <v>42005</v>
      </c>
    </row>
    <row r="11" spans="1:30" ht="14.25" customHeight="1" x14ac:dyDescent="0.2">
      <c r="A11" s="11"/>
      <c r="B11" s="410" t="s">
        <v>37</v>
      </c>
      <c r="C11" s="411"/>
      <c r="D11" s="411"/>
      <c r="E11" s="411"/>
      <c r="F11" s="411"/>
      <c r="G11" s="411"/>
      <c r="H11" s="411"/>
      <c r="I11" s="411"/>
      <c r="J11" s="411"/>
      <c r="K11" s="144">
        <v>0.08</v>
      </c>
      <c r="L11" s="81">
        <v>0</v>
      </c>
      <c r="M11" s="515"/>
      <c r="N11" s="10"/>
      <c r="P11" s="143"/>
      <c r="Q11" s="461" t="s">
        <v>36</v>
      </c>
      <c r="R11" s="462"/>
      <c r="S11" s="462"/>
      <c r="T11" s="462"/>
      <c r="U11" s="462"/>
      <c r="V11" s="462"/>
      <c r="W11" s="462"/>
      <c r="X11" s="145">
        <f>K11</f>
        <v>0.08</v>
      </c>
      <c r="Y11" s="81">
        <v>0</v>
      </c>
      <c r="Z11" s="505"/>
      <c r="AA11" s="10"/>
      <c r="AD11" s="106">
        <v>42370</v>
      </c>
    </row>
    <row r="12" spans="1:30" ht="14.25" customHeight="1" x14ac:dyDescent="0.2">
      <c r="A12" s="11"/>
      <c r="B12" s="410" t="s">
        <v>36</v>
      </c>
      <c r="C12" s="411"/>
      <c r="D12" s="411"/>
      <c r="E12" s="411"/>
      <c r="F12" s="411"/>
      <c r="G12" s="411"/>
      <c r="H12" s="411"/>
      <c r="I12" s="411"/>
      <c r="J12" s="411"/>
      <c r="K12" s="144">
        <v>0.32</v>
      </c>
      <c r="L12" s="81">
        <v>0</v>
      </c>
      <c r="M12" s="515"/>
      <c r="N12" s="10"/>
      <c r="P12" s="143"/>
      <c r="Q12" s="463" t="s">
        <v>36</v>
      </c>
      <c r="R12" s="464"/>
      <c r="S12" s="464"/>
      <c r="T12" s="464"/>
      <c r="U12" s="464"/>
      <c r="V12" s="464"/>
      <c r="W12" s="464"/>
      <c r="X12" s="83">
        <f>K12</f>
        <v>0.32</v>
      </c>
      <c r="Y12" s="81">
        <v>0</v>
      </c>
      <c r="Z12" s="505"/>
      <c r="AA12" s="10"/>
      <c r="AD12" s="42">
        <v>42736</v>
      </c>
    </row>
    <row r="13" spans="1:30" x14ac:dyDescent="0.2">
      <c r="A13" s="11"/>
      <c r="B13" s="366" t="s">
        <v>3</v>
      </c>
      <c r="C13" s="367"/>
      <c r="D13" s="367"/>
      <c r="E13" s="367"/>
      <c r="F13" s="367"/>
      <c r="G13" s="367"/>
      <c r="H13" s="367"/>
      <c r="I13" s="367"/>
      <c r="J13" s="367"/>
      <c r="K13" s="368"/>
      <c r="L13" s="78">
        <v>0</v>
      </c>
      <c r="M13" s="515"/>
      <c r="N13" s="10"/>
      <c r="P13" s="143"/>
      <c r="Q13" s="468" t="s">
        <v>3</v>
      </c>
      <c r="R13" s="469"/>
      <c r="S13" s="469"/>
      <c r="T13" s="469"/>
      <c r="U13" s="469"/>
      <c r="V13" s="469"/>
      <c r="W13" s="469"/>
      <c r="X13" s="470"/>
      <c r="Y13" s="78">
        <v>0</v>
      </c>
      <c r="Z13" s="505"/>
      <c r="AA13" s="10"/>
      <c r="AD13" s="106">
        <v>43101</v>
      </c>
    </row>
    <row r="14" spans="1:30" x14ac:dyDescent="0.2">
      <c r="A14" s="11"/>
      <c r="B14" s="366" t="s">
        <v>4</v>
      </c>
      <c r="C14" s="367"/>
      <c r="D14" s="367"/>
      <c r="E14" s="367"/>
      <c r="F14" s="367"/>
      <c r="G14" s="367"/>
      <c r="H14" s="367"/>
      <c r="I14" s="367"/>
      <c r="J14" s="367"/>
      <c r="K14" s="368"/>
      <c r="L14" s="78">
        <v>0</v>
      </c>
      <c r="M14" s="516"/>
      <c r="N14" s="10"/>
      <c r="P14" s="143"/>
      <c r="Q14" s="471" t="s">
        <v>4</v>
      </c>
      <c r="R14" s="472"/>
      <c r="S14" s="472"/>
      <c r="T14" s="472"/>
      <c r="U14" s="472"/>
      <c r="V14" s="472"/>
      <c r="W14" s="472"/>
      <c r="X14" s="473"/>
      <c r="Y14" s="78">
        <v>0</v>
      </c>
      <c r="Z14" s="506"/>
      <c r="AA14" s="10"/>
      <c r="AD14" s="42">
        <v>43466</v>
      </c>
    </row>
    <row r="15" spans="1:30" ht="3" customHeight="1" x14ac:dyDescent="0.25">
      <c r="A15" s="11"/>
      <c r="B15" s="4"/>
      <c r="C15" s="4"/>
      <c r="D15" s="4"/>
      <c r="E15" s="4"/>
      <c r="F15" s="4"/>
      <c r="G15" s="4"/>
      <c r="H15" s="4"/>
      <c r="I15" s="4"/>
      <c r="J15" s="4"/>
      <c r="K15" s="4"/>
      <c r="L15" s="142"/>
      <c r="M15" s="5"/>
      <c r="N15" s="10"/>
      <c r="P15" s="11"/>
      <c r="Q15" s="4"/>
      <c r="R15" s="4"/>
      <c r="S15" s="4"/>
      <c r="T15" s="4"/>
      <c r="U15" s="4"/>
      <c r="V15" s="4"/>
      <c r="W15" s="4"/>
      <c r="X15" s="4"/>
      <c r="Y15" s="142"/>
      <c r="Z15" s="5"/>
      <c r="AA15" s="10"/>
      <c r="AD15" s="106">
        <v>43831</v>
      </c>
    </row>
    <row r="16" spans="1:30" x14ac:dyDescent="0.2">
      <c r="A16" s="11"/>
      <c r="B16" s="369" t="s">
        <v>5</v>
      </c>
      <c r="C16" s="370"/>
      <c r="D16" s="369" t="s">
        <v>1</v>
      </c>
      <c r="E16" s="371"/>
      <c r="F16" s="371"/>
      <c r="G16" s="371"/>
      <c r="H16" s="371"/>
      <c r="I16" s="371"/>
      <c r="J16" s="370"/>
      <c r="K16" s="72" t="s">
        <v>6</v>
      </c>
      <c r="L16" s="71" t="s">
        <v>18</v>
      </c>
      <c r="M16" s="70" t="s">
        <v>16</v>
      </c>
      <c r="N16" s="53"/>
      <c r="O16" s="48"/>
      <c r="P16" s="108"/>
      <c r="Q16" s="450" t="s">
        <v>5</v>
      </c>
      <c r="R16" s="451"/>
      <c r="S16" s="452"/>
      <c r="T16" s="369" t="s">
        <v>1</v>
      </c>
      <c r="U16" s="371"/>
      <c r="V16" s="371"/>
      <c r="W16" s="370"/>
      <c r="X16" s="72" t="s">
        <v>6</v>
      </c>
      <c r="Y16" s="71" t="s">
        <v>18</v>
      </c>
      <c r="Z16" s="141" t="s">
        <v>16</v>
      </c>
      <c r="AA16" s="10"/>
      <c r="AD16" s="42">
        <v>44197</v>
      </c>
    </row>
    <row r="17" spans="1:30" ht="14.45" customHeight="1" x14ac:dyDescent="0.2">
      <c r="A17" s="11"/>
      <c r="B17" s="361" t="s">
        <v>92</v>
      </c>
      <c r="C17" s="362"/>
      <c r="D17" s="363"/>
      <c r="E17" s="514">
        <f>(L6+L8+L9+L10+L11+L12+L14)-(L7)</f>
        <v>0</v>
      </c>
      <c r="F17" s="512"/>
      <c r="G17" s="512"/>
      <c r="H17" s="512"/>
      <c r="I17" s="512"/>
      <c r="J17" s="513"/>
      <c r="K17" s="140">
        <v>6.4999999999999997E-3</v>
      </c>
      <c r="L17" s="139">
        <f>E17*K17</f>
        <v>0</v>
      </c>
      <c r="M17" s="448">
        <v>8109</v>
      </c>
      <c r="N17" s="53"/>
      <c r="O17" s="48"/>
      <c r="P17" s="108"/>
      <c r="Q17" s="453" t="s">
        <v>92</v>
      </c>
      <c r="R17" s="454"/>
      <c r="S17" s="454"/>
      <c r="T17" s="455"/>
      <c r="U17" s="299">
        <f>(Y6+Y8+Y9+Y10+Y11+Y12+Y14)-(Y7)</f>
        <v>0</v>
      </c>
      <c r="V17" s="300"/>
      <c r="W17" s="301"/>
      <c r="X17" s="65">
        <f>K17</f>
        <v>6.4999999999999997E-3</v>
      </c>
      <c r="Y17" s="68">
        <f>U17*X17</f>
        <v>0</v>
      </c>
      <c r="Z17" s="445">
        <f>M17</f>
        <v>8109</v>
      </c>
      <c r="AA17" s="10"/>
      <c r="AD17" s="106">
        <v>42095</v>
      </c>
    </row>
    <row r="18" spans="1:30" ht="14.45" customHeight="1" x14ac:dyDescent="0.2">
      <c r="A18" s="11"/>
      <c r="B18" s="297" t="s">
        <v>86</v>
      </c>
      <c r="C18" s="298"/>
      <c r="D18" s="58">
        <v>0</v>
      </c>
      <c r="E18" s="298" t="s">
        <v>77</v>
      </c>
      <c r="F18" s="298"/>
      <c r="G18" s="298"/>
      <c r="H18" s="298"/>
      <c r="I18" s="298"/>
      <c r="J18" s="298"/>
      <c r="K18" s="317"/>
      <c r="L18" s="138">
        <f>L17-D18</f>
        <v>0</v>
      </c>
      <c r="M18" s="449"/>
      <c r="N18" s="53"/>
      <c r="O18" s="48"/>
      <c r="P18" s="108"/>
      <c r="Q18" s="297" t="s">
        <v>86</v>
      </c>
      <c r="R18" s="298"/>
      <c r="S18" s="317"/>
      <c r="T18" s="58">
        <v>0</v>
      </c>
      <c r="U18" s="427" t="s">
        <v>77</v>
      </c>
      <c r="V18" s="428"/>
      <c r="W18" s="428"/>
      <c r="X18" s="429"/>
      <c r="Y18" s="67">
        <f>Y17-T18</f>
        <v>0</v>
      </c>
      <c r="Z18" s="446"/>
      <c r="AA18" s="10"/>
      <c r="AD18" s="42">
        <v>44562</v>
      </c>
    </row>
    <row r="19" spans="1:30" ht="14.45" customHeight="1" x14ac:dyDescent="0.2">
      <c r="A19" s="11"/>
      <c r="B19" s="361" t="s">
        <v>91</v>
      </c>
      <c r="C19" s="362"/>
      <c r="D19" s="363"/>
      <c r="E19" s="514">
        <f>(L6+L8+L9+L10+L11+L12+L14)-(L7)</f>
        <v>0</v>
      </c>
      <c r="F19" s="512"/>
      <c r="G19" s="512"/>
      <c r="H19" s="512"/>
      <c r="I19" s="512"/>
      <c r="J19" s="513"/>
      <c r="K19" s="140">
        <v>0.03</v>
      </c>
      <c r="L19" s="139">
        <f>E19*K19</f>
        <v>0</v>
      </c>
      <c r="M19" s="448">
        <v>2172</v>
      </c>
      <c r="N19" s="53"/>
      <c r="O19" s="48"/>
      <c r="P19" s="108"/>
      <c r="Q19" s="412" t="s">
        <v>91</v>
      </c>
      <c r="R19" s="424"/>
      <c r="S19" s="424"/>
      <c r="T19" s="413"/>
      <c r="U19" s="299">
        <f>(Y6+Y8+Y9+Y10+Y11+Y12+Y14)-(Y7)</f>
        <v>0</v>
      </c>
      <c r="V19" s="300"/>
      <c r="W19" s="301"/>
      <c r="X19" s="65">
        <f>K19</f>
        <v>0.03</v>
      </c>
      <c r="Y19" s="68">
        <f>U19*X19</f>
        <v>0</v>
      </c>
      <c r="Z19" s="445">
        <f>M19</f>
        <v>2172</v>
      </c>
      <c r="AA19" s="10"/>
      <c r="AD19" s="106"/>
    </row>
    <row r="20" spans="1:30" ht="14.45" customHeight="1" x14ac:dyDescent="0.2">
      <c r="A20" s="11"/>
      <c r="B20" s="297" t="s">
        <v>85</v>
      </c>
      <c r="C20" s="298"/>
      <c r="D20" s="58">
        <v>0</v>
      </c>
      <c r="E20" s="298" t="s">
        <v>77</v>
      </c>
      <c r="F20" s="298"/>
      <c r="G20" s="298"/>
      <c r="H20" s="298"/>
      <c r="I20" s="298"/>
      <c r="J20" s="298"/>
      <c r="K20" s="317"/>
      <c r="L20" s="138">
        <f>L19-D20</f>
        <v>0</v>
      </c>
      <c r="M20" s="449"/>
      <c r="N20" s="53"/>
      <c r="O20" s="48"/>
      <c r="P20" s="108"/>
      <c r="Q20" s="297" t="s">
        <v>85</v>
      </c>
      <c r="R20" s="298"/>
      <c r="S20" s="317"/>
      <c r="T20" s="58">
        <v>0</v>
      </c>
      <c r="U20" s="427" t="s">
        <v>77</v>
      </c>
      <c r="V20" s="428"/>
      <c r="W20" s="428"/>
      <c r="X20" s="429"/>
      <c r="Y20" s="67">
        <f>Y19-T20</f>
        <v>0</v>
      </c>
      <c r="Z20" s="446"/>
      <c r="AA20" s="10"/>
      <c r="AD20" s="42"/>
    </row>
    <row r="21" spans="1:30" ht="14.45" customHeight="1" x14ac:dyDescent="0.2">
      <c r="A21" s="11"/>
      <c r="B21" s="430" t="s">
        <v>84</v>
      </c>
      <c r="C21" s="431"/>
      <c r="D21" s="137">
        <f>L6-L7</f>
        <v>0</v>
      </c>
      <c r="E21" s="136">
        <v>0.08</v>
      </c>
      <c r="F21" s="131">
        <f>(D21*E21)</f>
        <v>0</v>
      </c>
      <c r="G21" s="131">
        <f>(U21*E21)</f>
        <v>0</v>
      </c>
      <c r="H21" s="131">
        <f>SUM(E54*E21)</f>
        <v>0</v>
      </c>
      <c r="I21" s="135" t="s">
        <v>13</v>
      </c>
      <c r="J21" s="134">
        <v>0.15</v>
      </c>
      <c r="K21" s="119">
        <f>E21*J21</f>
        <v>1.2E-2</v>
      </c>
      <c r="L21" s="116">
        <f>D21*K21</f>
        <v>0</v>
      </c>
      <c r="M21" s="509"/>
      <c r="N21" s="53"/>
      <c r="O21" s="48"/>
      <c r="P21" s="108"/>
      <c r="Q21" s="332" t="s">
        <v>84</v>
      </c>
      <c r="R21" s="333"/>
      <c r="S21" s="333"/>
      <c r="T21" s="334"/>
      <c r="U21" s="341">
        <f>$Y$6-$Y$7</f>
        <v>0</v>
      </c>
      <c r="V21" s="342"/>
      <c r="W21" s="343"/>
      <c r="X21" s="60">
        <f>K21</f>
        <v>1.2E-2</v>
      </c>
      <c r="Y21" s="59">
        <f>U21*X21</f>
        <v>0</v>
      </c>
      <c r="Z21" s="439">
        <f>M25</f>
        <v>2089</v>
      </c>
      <c r="AA21" s="10"/>
      <c r="AD21" s="106"/>
    </row>
    <row r="22" spans="1:30" ht="14.45" customHeight="1" x14ac:dyDescent="0.2">
      <c r="A22" s="11"/>
      <c r="B22" s="432"/>
      <c r="C22" s="433"/>
      <c r="D22" s="129">
        <f>L11</f>
        <v>0</v>
      </c>
      <c r="E22" s="133">
        <f>K11</f>
        <v>0.08</v>
      </c>
      <c r="F22" s="131">
        <f>(D22*E22)</f>
        <v>0</v>
      </c>
      <c r="G22" s="131">
        <f>(U22*E22)</f>
        <v>0</v>
      </c>
      <c r="H22" s="131">
        <f>(E55*E22)</f>
        <v>0</v>
      </c>
      <c r="I22" s="126" t="s">
        <v>13</v>
      </c>
      <c r="J22" s="125">
        <v>0.15</v>
      </c>
      <c r="K22" s="119">
        <f>E22*J22</f>
        <v>1.2E-2</v>
      </c>
      <c r="L22" s="116">
        <f>D22*K22</f>
        <v>0</v>
      </c>
      <c r="M22" s="510"/>
      <c r="N22" s="53"/>
      <c r="O22" s="48"/>
      <c r="P22" s="108"/>
      <c r="Q22" s="335"/>
      <c r="R22" s="336"/>
      <c r="S22" s="336"/>
      <c r="T22" s="337"/>
      <c r="U22" s="299">
        <f>$Y$11</f>
        <v>0</v>
      </c>
      <c r="V22" s="300"/>
      <c r="W22" s="301"/>
      <c r="X22" s="63">
        <f>K22</f>
        <v>1.2E-2</v>
      </c>
      <c r="Y22" s="59">
        <f>U22*X22</f>
        <v>0</v>
      </c>
      <c r="Z22" s="440"/>
      <c r="AA22" s="10"/>
      <c r="AD22" s="42"/>
    </row>
    <row r="23" spans="1:30" ht="14.45" customHeight="1" x14ac:dyDescent="0.2">
      <c r="A23" s="11"/>
      <c r="B23" s="432"/>
      <c r="C23" s="433"/>
      <c r="D23" s="124">
        <f>L12</f>
        <v>0</v>
      </c>
      <c r="E23" s="132">
        <f>K12</f>
        <v>0.32</v>
      </c>
      <c r="F23" s="131">
        <f>(D23*E23)</f>
        <v>0</v>
      </c>
      <c r="G23" s="131">
        <f>(U23*E23)</f>
        <v>0</v>
      </c>
      <c r="H23" s="131">
        <f>(E56*E23)</f>
        <v>0</v>
      </c>
      <c r="I23" s="121" t="s">
        <v>13</v>
      </c>
      <c r="J23" s="120">
        <v>0.15</v>
      </c>
      <c r="K23" s="119">
        <f>E23*J23</f>
        <v>4.8000000000000001E-2</v>
      </c>
      <c r="L23" s="116">
        <f>D23*K23</f>
        <v>0</v>
      </c>
      <c r="M23" s="510"/>
      <c r="N23" s="53"/>
      <c r="O23" s="48"/>
      <c r="P23" s="108"/>
      <c r="Q23" s="335"/>
      <c r="R23" s="336"/>
      <c r="S23" s="336"/>
      <c r="T23" s="337"/>
      <c r="U23" s="299">
        <f>$Y$12</f>
        <v>0</v>
      </c>
      <c r="V23" s="300"/>
      <c r="W23" s="301"/>
      <c r="X23" s="63">
        <f>K23</f>
        <v>4.8000000000000001E-2</v>
      </c>
      <c r="Y23" s="59">
        <f>U23*X23</f>
        <v>0</v>
      </c>
      <c r="Z23" s="440"/>
      <c r="AA23" s="10"/>
      <c r="AD23" s="106"/>
    </row>
    <row r="24" spans="1:30" ht="14.45" customHeight="1" x14ac:dyDescent="0.2">
      <c r="A24" s="11"/>
      <c r="B24" s="434"/>
      <c r="C24" s="435"/>
      <c r="D24" s="118">
        <f>L8+L9+L10+L13+L14</f>
        <v>0</v>
      </c>
      <c r="E24" s="512"/>
      <c r="F24" s="512"/>
      <c r="G24" s="512"/>
      <c r="H24" s="512"/>
      <c r="I24" s="512"/>
      <c r="J24" s="513"/>
      <c r="K24" s="130">
        <v>0.15</v>
      </c>
      <c r="L24" s="116">
        <f>D24*K24</f>
        <v>0</v>
      </c>
      <c r="M24" s="511"/>
      <c r="N24" s="53"/>
      <c r="O24" s="48"/>
      <c r="P24" s="108"/>
      <c r="Q24" s="338"/>
      <c r="R24" s="339"/>
      <c r="S24" s="339"/>
      <c r="T24" s="340"/>
      <c r="U24" s="299">
        <f>$Y$8+$Y$9+$Y$10+$Y$13+$Y$14</f>
        <v>0</v>
      </c>
      <c r="V24" s="300"/>
      <c r="W24" s="301"/>
      <c r="X24" s="65">
        <f>K24</f>
        <v>0.15</v>
      </c>
      <c r="Y24" s="59">
        <f>U24*X24</f>
        <v>0</v>
      </c>
      <c r="Z24" s="440"/>
      <c r="AA24" s="10"/>
      <c r="AD24" s="42"/>
    </row>
    <row r="25" spans="1:30" ht="14.45" customHeight="1" x14ac:dyDescent="0.2">
      <c r="A25" s="11"/>
      <c r="B25" s="329" t="s">
        <v>83</v>
      </c>
      <c r="C25" s="330"/>
      <c r="D25" s="58">
        <v>0</v>
      </c>
      <c r="E25" s="298" t="s">
        <v>77</v>
      </c>
      <c r="F25" s="298"/>
      <c r="G25" s="298"/>
      <c r="H25" s="298"/>
      <c r="I25" s="298"/>
      <c r="J25" s="298"/>
      <c r="K25" s="317"/>
      <c r="L25" s="115">
        <f>SUM(L21:L24)-D25</f>
        <v>0</v>
      </c>
      <c r="M25" s="241">
        <v>2089</v>
      </c>
      <c r="N25" s="53"/>
      <c r="O25" s="48"/>
      <c r="P25" s="108"/>
      <c r="Q25" s="329" t="s">
        <v>83</v>
      </c>
      <c r="R25" s="330"/>
      <c r="S25" s="443"/>
      <c r="T25" s="58">
        <v>0</v>
      </c>
      <c r="U25" s="427" t="s">
        <v>77</v>
      </c>
      <c r="V25" s="428"/>
      <c r="W25" s="428"/>
      <c r="X25" s="429"/>
      <c r="Y25" s="113">
        <f>Y21+Y22+Y23+Y24-T25</f>
        <v>0</v>
      </c>
      <c r="Z25" s="444"/>
      <c r="AA25" s="10"/>
      <c r="AD25" s="106"/>
    </row>
    <row r="26" spans="1:30" ht="14.45" customHeight="1" x14ac:dyDescent="0.2">
      <c r="A26" s="11"/>
      <c r="B26" s="430" t="s">
        <v>82</v>
      </c>
      <c r="C26" s="431"/>
      <c r="D26" s="129">
        <f>(L6)-(L7)</f>
        <v>0</v>
      </c>
      <c r="E26" s="128">
        <v>0.12</v>
      </c>
      <c r="F26" s="127"/>
      <c r="G26" s="127"/>
      <c r="H26" s="122"/>
      <c r="I26" s="126" t="s">
        <v>13</v>
      </c>
      <c r="J26" s="125">
        <v>0.09</v>
      </c>
      <c r="K26" s="119">
        <f>E26*J26</f>
        <v>1.0800000000000001E-2</v>
      </c>
      <c r="L26" s="116">
        <f>D26*K26</f>
        <v>0</v>
      </c>
      <c r="M26" s="509"/>
      <c r="N26" s="53"/>
      <c r="O26" s="48"/>
      <c r="P26" s="108"/>
      <c r="Q26" s="332" t="s">
        <v>82</v>
      </c>
      <c r="R26" s="333"/>
      <c r="S26" s="333"/>
      <c r="T26" s="334"/>
      <c r="U26" s="299">
        <f>($Y$6)-($Y$7)</f>
        <v>0</v>
      </c>
      <c r="V26" s="300"/>
      <c r="W26" s="301"/>
      <c r="X26" s="63">
        <f>K26</f>
        <v>1.0800000000000001E-2</v>
      </c>
      <c r="Y26" s="59">
        <f>U26*X26</f>
        <v>0</v>
      </c>
      <c r="Z26" s="439">
        <f>M30</f>
        <v>2372</v>
      </c>
      <c r="AA26" s="10"/>
      <c r="AD26" s="42"/>
    </row>
    <row r="27" spans="1:30" ht="14.45" customHeight="1" x14ac:dyDescent="0.2">
      <c r="A27" s="11"/>
      <c r="B27" s="432"/>
      <c r="C27" s="433"/>
      <c r="D27" s="124">
        <f>L11</f>
        <v>0</v>
      </c>
      <c r="E27" s="120">
        <v>0.12</v>
      </c>
      <c r="F27" s="123"/>
      <c r="G27" s="123"/>
      <c r="H27" s="244"/>
      <c r="I27" s="121" t="s">
        <v>13</v>
      </c>
      <c r="J27" s="120">
        <v>0.09</v>
      </c>
      <c r="K27" s="119">
        <f>E27*J27</f>
        <v>1.0800000000000001E-2</v>
      </c>
      <c r="L27" s="116">
        <f>D27*K27</f>
        <v>0</v>
      </c>
      <c r="M27" s="510"/>
      <c r="N27" s="53"/>
      <c r="O27" s="48"/>
      <c r="P27" s="108"/>
      <c r="Q27" s="335"/>
      <c r="R27" s="336"/>
      <c r="S27" s="336"/>
      <c r="T27" s="337"/>
      <c r="U27" s="299">
        <f>$Y$11</f>
        <v>0</v>
      </c>
      <c r="V27" s="300"/>
      <c r="W27" s="301"/>
      <c r="X27" s="63">
        <f>K27</f>
        <v>1.0800000000000001E-2</v>
      </c>
      <c r="Y27" s="59">
        <f>U27*X27</f>
        <v>0</v>
      </c>
      <c r="Z27" s="440"/>
      <c r="AA27" s="10"/>
      <c r="AD27" s="106"/>
    </row>
    <row r="28" spans="1:30" ht="14.45" customHeight="1" x14ac:dyDescent="0.2">
      <c r="A28" s="11"/>
      <c r="B28" s="432"/>
      <c r="C28" s="433"/>
      <c r="D28" s="243">
        <f>L12</f>
        <v>0</v>
      </c>
      <c r="E28" s="128">
        <v>0.32</v>
      </c>
      <c r="F28" s="245"/>
      <c r="G28" s="245"/>
      <c r="H28" s="246"/>
      <c r="I28" s="126" t="s">
        <v>13</v>
      </c>
      <c r="J28" s="125">
        <v>0.09</v>
      </c>
      <c r="K28" s="119">
        <f>E28*J28</f>
        <v>2.8799999999999999E-2</v>
      </c>
      <c r="L28" s="116">
        <f>D28*K28</f>
        <v>0</v>
      </c>
      <c r="M28" s="510"/>
      <c r="N28" s="53"/>
      <c r="O28" s="48"/>
      <c r="P28" s="108"/>
      <c r="Q28" s="335"/>
      <c r="R28" s="336"/>
      <c r="S28" s="336"/>
      <c r="T28" s="337"/>
      <c r="U28" s="299">
        <f>$Y$12</f>
        <v>0</v>
      </c>
      <c r="V28" s="300"/>
      <c r="W28" s="301"/>
      <c r="X28" s="63">
        <f>K28</f>
        <v>2.8799999999999999E-2</v>
      </c>
      <c r="Y28" s="59">
        <f>U28*X28</f>
        <v>0</v>
      </c>
      <c r="Z28" s="440"/>
      <c r="AA28" s="10"/>
      <c r="AD28" s="106"/>
    </row>
    <row r="29" spans="1:30" ht="14.45" customHeight="1" x14ac:dyDescent="0.2">
      <c r="A29" s="11"/>
      <c r="B29" s="434"/>
      <c r="C29" s="435"/>
      <c r="D29" s="118">
        <f>(L8+L9+L10+L13+L14)</f>
        <v>0</v>
      </c>
      <c r="E29" s="512"/>
      <c r="F29" s="512"/>
      <c r="G29" s="512"/>
      <c r="H29" s="512"/>
      <c r="I29" s="512"/>
      <c r="J29" s="513"/>
      <c r="K29" s="117">
        <v>0.09</v>
      </c>
      <c r="L29" s="116">
        <f>D29*9%</f>
        <v>0</v>
      </c>
      <c r="M29" s="511"/>
      <c r="N29" s="53"/>
      <c r="O29" s="48"/>
      <c r="P29" s="108"/>
      <c r="Q29" s="338"/>
      <c r="R29" s="339"/>
      <c r="S29" s="339"/>
      <c r="T29" s="340"/>
      <c r="U29" s="299">
        <f>($Y$8+$Y$9+$Y$10+$Y$13+$Y$14)</f>
        <v>0</v>
      </c>
      <c r="V29" s="300"/>
      <c r="W29" s="301"/>
      <c r="X29" s="60">
        <f>K29</f>
        <v>0.09</v>
      </c>
      <c r="Y29" s="59">
        <f>U29*X29</f>
        <v>0</v>
      </c>
      <c r="Z29" s="440"/>
      <c r="AA29" s="10"/>
      <c r="AD29" s="42"/>
    </row>
    <row r="30" spans="1:30" ht="14.45" customHeight="1" x14ac:dyDescent="0.2">
      <c r="A30" s="11"/>
      <c r="B30" s="329" t="s">
        <v>81</v>
      </c>
      <c r="C30" s="330"/>
      <c r="D30" s="58">
        <v>0</v>
      </c>
      <c r="E30" s="298" t="s">
        <v>77</v>
      </c>
      <c r="F30" s="298"/>
      <c r="G30" s="298"/>
      <c r="H30" s="298"/>
      <c r="I30" s="298"/>
      <c r="J30" s="298"/>
      <c r="K30" s="317"/>
      <c r="L30" s="115">
        <f>SUM(L26:L29)-D30</f>
        <v>0</v>
      </c>
      <c r="M30" s="241">
        <v>2372</v>
      </c>
      <c r="N30" s="53"/>
      <c r="O30" s="48"/>
      <c r="P30" s="108"/>
      <c r="Q30" s="329" t="s">
        <v>81</v>
      </c>
      <c r="R30" s="330"/>
      <c r="S30" s="443"/>
      <c r="T30" s="58">
        <v>0</v>
      </c>
      <c r="U30" s="427" t="s">
        <v>77</v>
      </c>
      <c r="V30" s="428"/>
      <c r="W30" s="428"/>
      <c r="X30" s="429"/>
      <c r="Y30" s="113">
        <f>Y26+Y27+Y29-T30</f>
        <v>0</v>
      </c>
      <c r="Z30" s="440"/>
      <c r="AA30" s="10"/>
      <c r="AD30" s="106"/>
    </row>
    <row r="31" spans="1:30" ht="14.45" customHeight="1" x14ac:dyDescent="0.2">
      <c r="A31" s="11"/>
      <c r="B31" s="297" t="s">
        <v>80</v>
      </c>
      <c r="C31" s="298"/>
      <c r="D31" s="298"/>
      <c r="E31" s="507">
        <f>L11+L12</f>
        <v>0</v>
      </c>
      <c r="F31" s="507"/>
      <c r="G31" s="507"/>
      <c r="H31" s="507"/>
      <c r="I31" s="507"/>
      <c r="J31" s="508"/>
      <c r="K31" s="112">
        <v>0.05</v>
      </c>
      <c r="L31" s="111">
        <f>(L11+L12)*K31-M31</f>
        <v>0</v>
      </c>
      <c r="M31" s="425"/>
      <c r="N31" s="53"/>
      <c r="O31" s="48"/>
      <c r="P31" s="108"/>
      <c r="Q31" s="412" t="s">
        <v>90</v>
      </c>
      <c r="R31" s="424"/>
      <c r="S31" s="424"/>
      <c r="T31" s="413"/>
      <c r="U31" s="299">
        <f>($Y$11+$Y$12)</f>
        <v>0</v>
      </c>
      <c r="V31" s="300"/>
      <c r="W31" s="301"/>
      <c r="X31" s="60">
        <f>K31</f>
        <v>0.05</v>
      </c>
      <c r="Y31" s="110">
        <f>(Y11+Y12)*K31-Z31</f>
        <v>0</v>
      </c>
      <c r="Z31" s="425"/>
      <c r="AA31" s="10"/>
      <c r="AD31" s="42"/>
    </row>
    <row r="32" spans="1:30" ht="14.45" customHeight="1" x14ac:dyDescent="0.2">
      <c r="A32" s="11"/>
      <c r="B32" s="297" t="s">
        <v>78</v>
      </c>
      <c r="C32" s="298"/>
      <c r="D32" s="58">
        <v>0</v>
      </c>
      <c r="E32" s="298" t="s">
        <v>77</v>
      </c>
      <c r="F32" s="298"/>
      <c r="G32" s="298"/>
      <c r="H32" s="298"/>
      <c r="I32" s="298"/>
      <c r="J32" s="298"/>
      <c r="K32" s="317"/>
      <c r="L32" s="109">
        <f>L31-D32</f>
        <v>0</v>
      </c>
      <c r="M32" s="426"/>
      <c r="N32" s="53"/>
      <c r="O32" s="48"/>
      <c r="P32" s="108"/>
      <c r="Q32" s="297" t="s">
        <v>78</v>
      </c>
      <c r="R32" s="298"/>
      <c r="S32" s="317"/>
      <c r="T32" s="58">
        <v>0</v>
      </c>
      <c r="U32" s="427" t="s">
        <v>77</v>
      </c>
      <c r="V32" s="428"/>
      <c r="W32" s="428"/>
      <c r="X32" s="429"/>
      <c r="Y32" s="107">
        <f>Y31-T32</f>
        <v>0</v>
      </c>
      <c r="Z32" s="426"/>
      <c r="AA32" s="10"/>
      <c r="AD32" s="42"/>
    </row>
    <row r="33" spans="1:32" ht="5.25" customHeight="1" thickBot="1" x14ac:dyDescent="0.25">
      <c r="A33" s="13"/>
      <c r="B33" s="14"/>
      <c r="C33" s="14"/>
      <c r="D33" s="14"/>
      <c r="E33" s="14"/>
      <c r="F33" s="14"/>
      <c r="G33" s="14"/>
      <c r="H33" s="14"/>
      <c r="I33" s="14"/>
      <c r="J33" s="14"/>
      <c r="K33" s="14"/>
      <c r="L33" s="14"/>
      <c r="M33" s="14"/>
      <c r="N33" s="15"/>
      <c r="P33" s="13"/>
      <c r="Q33" s="14"/>
      <c r="R33" s="14"/>
      <c r="S33" s="14"/>
      <c r="T33" s="14"/>
      <c r="U33" s="14"/>
      <c r="V33" s="14"/>
      <c r="W33" s="14"/>
      <c r="X33" s="14"/>
      <c r="Y33" s="14"/>
      <c r="Z33" s="14"/>
      <c r="AA33" s="15"/>
      <c r="AD33" s="106"/>
    </row>
    <row r="34" spans="1:32" ht="2.25" customHeight="1" thickBot="1" x14ac:dyDescent="0.25">
      <c r="P34" s="22"/>
      <c r="Q34" s="22"/>
      <c r="R34" s="22"/>
      <c r="S34" s="22"/>
      <c r="T34" s="22"/>
      <c r="U34" s="22"/>
      <c r="V34" s="22"/>
      <c r="W34" s="22"/>
      <c r="X34" s="22"/>
      <c r="Y34" s="22"/>
      <c r="Z34" s="22"/>
      <c r="AA34" s="22"/>
      <c r="AD34" s="42"/>
    </row>
    <row r="35" spans="1:32" ht="4.5" customHeight="1" x14ac:dyDescent="0.2">
      <c r="A35" s="6"/>
      <c r="B35" s="7"/>
      <c r="C35" s="7"/>
      <c r="D35" s="7"/>
      <c r="E35" s="7"/>
      <c r="F35" s="7"/>
      <c r="G35" s="7"/>
      <c r="H35" s="7"/>
      <c r="I35" s="7"/>
      <c r="J35" s="7"/>
      <c r="K35" s="7"/>
      <c r="L35" s="7"/>
      <c r="M35" s="7"/>
      <c r="N35" s="8"/>
      <c r="P35" s="16"/>
      <c r="Q35" s="17"/>
      <c r="R35" s="17"/>
      <c r="S35" s="17"/>
      <c r="T35" s="17"/>
      <c r="U35" s="17"/>
      <c r="V35" s="17"/>
      <c r="W35" s="17"/>
      <c r="X35" s="17"/>
      <c r="Y35" s="17"/>
      <c r="Z35" s="17"/>
      <c r="AA35" s="18"/>
      <c r="AD35" s="106"/>
    </row>
    <row r="36" spans="1:32" ht="15.75" customHeight="1" x14ac:dyDescent="0.4">
      <c r="A36" s="9" t="s">
        <v>2</v>
      </c>
      <c r="B36" s="389" t="s">
        <v>11</v>
      </c>
      <c r="C36" s="390"/>
      <c r="D36" s="390"/>
      <c r="E36" s="390"/>
      <c r="F36" s="390"/>
      <c r="G36" s="390"/>
      <c r="H36" s="390"/>
      <c r="I36" s="390"/>
      <c r="J36" s="390"/>
      <c r="K36" s="390"/>
      <c r="L36" s="390"/>
      <c r="M36" s="391"/>
      <c r="N36" s="53"/>
      <c r="O36" s="48"/>
      <c r="P36" s="105"/>
      <c r="Q36" s="392" t="s">
        <v>89</v>
      </c>
      <c r="R36" s="393"/>
      <c r="S36" s="393"/>
      <c r="T36" s="393"/>
      <c r="U36" s="393"/>
      <c r="V36" s="393"/>
      <c r="W36" s="393"/>
      <c r="X36" s="393"/>
      <c r="Y36" s="393"/>
      <c r="Z36" s="394"/>
      <c r="AA36" s="19"/>
      <c r="AD36" s="42"/>
    </row>
    <row r="37" spans="1:32" ht="12.75" customHeight="1" x14ac:dyDescent="0.25">
      <c r="A37" s="12"/>
      <c r="B37" s="395" t="s">
        <v>12</v>
      </c>
      <c r="C37" s="396"/>
      <c r="D37" s="397"/>
      <c r="E37" s="398">
        <f>U4+31</f>
        <v>43714</v>
      </c>
      <c r="F37" s="399"/>
      <c r="G37" s="399"/>
      <c r="H37" s="399"/>
      <c r="I37" s="399"/>
      <c r="J37" s="399"/>
      <c r="K37" s="400"/>
      <c r="L37" s="401" t="s">
        <v>35</v>
      </c>
      <c r="M37" s="402"/>
      <c r="N37" s="53"/>
      <c r="O37" s="48"/>
      <c r="P37" s="52"/>
      <c r="Q37" s="369" t="s">
        <v>21</v>
      </c>
      <c r="R37" s="371"/>
      <c r="S37" s="371"/>
      <c r="T37" s="371"/>
      <c r="U37" s="403">
        <f>E4</f>
        <v>43652</v>
      </c>
      <c r="V37" s="403"/>
      <c r="W37" s="403"/>
      <c r="X37" s="104" t="s">
        <v>20</v>
      </c>
      <c r="Y37" s="240">
        <f>E37</f>
        <v>43714</v>
      </c>
      <c r="Z37" s="102"/>
      <c r="AA37" s="20"/>
    </row>
    <row r="38" spans="1:32" ht="3.75" customHeight="1" x14ac:dyDescent="0.25">
      <c r="A38" s="12"/>
      <c r="B38" s="54"/>
      <c r="C38" s="54"/>
      <c r="D38" s="54"/>
      <c r="E38" s="54"/>
      <c r="F38" s="54"/>
      <c r="G38" s="54"/>
      <c r="H38" s="54"/>
      <c r="I38" s="54"/>
      <c r="J38" s="54"/>
      <c r="K38" s="54"/>
      <c r="L38" s="54"/>
      <c r="M38" s="54"/>
      <c r="N38" s="53"/>
      <c r="O38" s="48"/>
      <c r="P38" s="52"/>
      <c r="Q38" s="51"/>
      <c r="R38" s="51"/>
      <c r="S38" s="51"/>
      <c r="T38" s="51"/>
      <c r="U38" s="51"/>
      <c r="V38" s="51"/>
      <c r="W38" s="51"/>
      <c r="X38" s="51"/>
      <c r="Y38" s="51"/>
      <c r="Z38" s="51"/>
      <c r="AA38" s="20"/>
    </row>
    <row r="39" spans="1:32" ht="14.45" customHeight="1" x14ac:dyDescent="0.2">
      <c r="A39" s="11"/>
      <c r="B39" s="366" t="s">
        <v>14</v>
      </c>
      <c r="C39" s="367"/>
      <c r="D39" s="367"/>
      <c r="E39" s="367"/>
      <c r="F39" s="367"/>
      <c r="G39" s="367"/>
      <c r="H39" s="367"/>
      <c r="I39" s="367"/>
      <c r="J39" s="367"/>
      <c r="K39" s="368"/>
      <c r="L39" s="81">
        <v>0</v>
      </c>
      <c r="M39" s="404" t="s">
        <v>17</v>
      </c>
      <c r="N39" s="53"/>
      <c r="O39" s="48"/>
      <c r="P39" s="52"/>
      <c r="Q39" s="88" t="s">
        <v>22</v>
      </c>
      <c r="R39" s="407" t="s">
        <v>23</v>
      </c>
      <c r="S39" s="408"/>
      <c r="T39" s="88" t="s">
        <v>88</v>
      </c>
      <c r="U39" s="101"/>
      <c r="V39" s="100"/>
      <c r="W39" s="97" t="s">
        <v>25</v>
      </c>
      <c r="X39" s="96"/>
      <c r="Y39" s="96"/>
      <c r="Z39" s="99">
        <v>20000</v>
      </c>
      <c r="AA39" s="20"/>
    </row>
    <row r="40" spans="1:32" ht="14.45" customHeight="1" x14ac:dyDescent="0.2">
      <c r="A40" s="11"/>
      <c r="B40" s="366" t="s">
        <v>8</v>
      </c>
      <c r="C40" s="367"/>
      <c r="D40" s="367"/>
      <c r="E40" s="367"/>
      <c r="F40" s="367"/>
      <c r="G40" s="367"/>
      <c r="H40" s="367"/>
      <c r="I40" s="367"/>
      <c r="J40" s="367"/>
      <c r="K40" s="368"/>
      <c r="L40" s="78">
        <v>0</v>
      </c>
      <c r="M40" s="405"/>
      <c r="N40" s="53"/>
      <c r="O40" s="48"/>
      <c r="P40" s="52"/>
      <c r="Q40" s="61">
        <f>$E$4</f>
        <v>43652</v>
      </c>
      <c r="R40" s="409">
        <f>SUM(F21:F23)+D24</f>
        <v>0</v>
      </c>
      <c r="S40" s="409"/>
      <c r="T40" s="87">
        <f>IF(AF40&lt;=0,0,IF(AF40&gt;0,AF40))</f>
        <v>0</v>
      </c>
      <c r="U40" s="86"/>
      <c r="V40" s="98"/>
      <c r="W40" s="97" t="s">
        <v>26</v>
      </c>
      <c r="X40" s="96"/>
      <c r="Y40" s="96"/>
      <c r="Z40" s="95">
        <f>Z39*3</f>
        <v>60000</v>
      </c>
      <c r="AA40" s="20"/>
      <c r="AF40" s="89">
        <f>IF(R43&gt;$Z$40,(R40-$Z$40)*W43,IF(R43&lt;$Z$40,0))</f>
        <v>0</v>
      </c>
    </row>
    <row r="41" spans="1:32" ht="14.45" customHeight="1" x14ac:dyDescent="0.2">
      <c r="A41" s="11"/>
      <c r="B41" s="366" t="s">
        <v>0</v>
      </c>
      <c r="C41" s="367"/>
      <c r="D41" s="367"/>
      <c r="E41" s="367"/>
      <c r="F41" s="367"/>
      <c r="G41" s="367"/>
      <c r="H41" s="367"/>
      <c r="I41" s="367"/>
      <c r="J41" s="367"/>
      <c r="K41" s="368"/>
      <c r="L41" s="78">
        <v>0</v>
      </c>
      <c r="M41" s="405"/>
      <c r="N41" s="53"/>
      <c r="O41" s="48"/>
      <c r="P41" s="52"/>
      <c r="Q41" s="61">
        <f>$U$4</f>
        <v>43683</v>
      </c>
      <c r="R41" s="409">
        <f>SUM(G21:G23)+U24</f>
        <v>0</v>
      </c>
      <c r="S41" s="409"/>
      <c r="T41" s="87">
        <f>IF(AF41&lt;=0,0,IF(AF41&gt;0,AF41))</f>
        <v>0</v>
      </c>
      <c r="U41" s="86"/>
      <c r="V41" s="51"/>
      <c r="W41" s="94" t="s">
        <v>54</v>
      </c>
      <c r="X41" s="93"/>
      <c r="Y41" s="93"/>
      <c r="Z41" s="92">
        <f>R43-Z40</f>
        <v>-60000</v>
      </c>
      <c r="AA41" s="20"/>
      <c r="AF41" s="89">
        <f>IF(R43&gt;$Z$40,(R41+R40-$Z$40)*W43-T40,IF(R43&lt;$Z$40,0))</f>
        <v>0</v>
      </c>
    </row>
    <row r="42" spans="1:32" ht="14.45" customHeight="1" x14ac:dyDescent="0.2">
      <c r="A42" s="11"/>
      <c r="B42" s="366" t="s">
        <v>9</v>
      </c>
      <c r="C42" s="367"/>
      <c r="D42" s="367"/>
      <c r="E42" s="367"/>
      <c r="F42" s="367"/>
      <c r="G42" s="367"/>
      <c r="H42" s="367"/>
      <c r="I42" s="367"/>
      <c r="J42" s="367"/>
      <c r="K42" s="368"/>
      <c r="L42" s="78">
        <v>0</v>
      </c>
      <c r="M42" s="405"/>
      <c r="N42" s="53"/>
      <c r="O42" s="48"/>
      <c r="P42" s="52"/>
      <c r="Q42" s="61">
        <f>$E$37</f>
        <v>43714</v>
      </c>
      <c r="R42" s="409">
        <f>SUM(H21:H23)+E57</f>
        <v>0</v>
      </c>
      <c r="S42" s="409"/>
      <c r="T42" s="87">
        <f>AF42</f>
        <v>0</v>
      </c>
      <c r="U42" s="86"/>
      <c r="V42" s="51"/>
      <c r="W42" s="412" t="s">
        <v>28</v>
      </c>
      <c r="X42" s="413"/>
      <c r="Y42" s="91" t="s">
        <v>27</v>
      </c>
      <c r="Z42" s="90" t="s">
        <v>16</v>
      </c>
      <c r="AA42" s="20"/>
      <c r="AF42" s="89">
        <f>IF(R43&gt;$Z$40,(R42+R41+R40-$Z$40)*W43-T40-T41,IF(R42&lt;$Z$40,0))</f>
        <v>0</v>
      </c>
    </row>
    <row r="43" spans="1:32" ht="14.45" customHeight="1" x14ac:dyDescent="0.2">
      <c r="A43" s="11"/>
      <c r="B43" s="366" t="s">
        <v>10</v>
      </c>
      <c r="C43" s="367"/>
      <c r="D43" s="367"/>
      <c r="E43" s="367"/>
      <c r="F43" s="367"/>
      <c r="G43" s="367"/>
      <c r="H43" s="367"/>
      <c r="I43" s="367"/>
      <c r="J43" s="367"/>
      <c r="K43" s="368"/>
      <c r="L43" s="78">
        <v>0</v>
      </c>
      <c r="M43" s="405"/>
      <c r="N43" s="53"/>
      <c r="O43" s="48"/>
      <c r="P43" s="52"/>
      <c r="Q43" s="88" t="s">
        <v>24</v>
      </c>
      <c r="R43" s="409">
        <f>SUM(R40:S42)</f>
        <v>0</v>
      </c>
      <c r="S43" s="409"/>
      <c r="T43" s="87">
        <f>SUM(T40:T42)</f>
        <v>0</v>
      </c>
      <c r="U43" s="86"/>
      <c r="V43" s="51"/>
      <c r="W43" s="414">
        <v>0.1</v>
      </c>
      <c r="X43" s="415"/>
      <c r="Y43" s="85" t="str">
        <f>IF(R43&lt;Z40,"ISENTO",IF(R43&gt;Z40,(R43-Z40)*W43))</f>
        <v>ISENTO</v>
      </c>
      <c r="Z43" s="84">
        <v>2089</v>
      </c>
      <c r="AA43" s="20"/>
    </row>
    <row r="44" spans="1:32" ht="14.45" customHeight="1" x14ac:dyDescent="0.2">
      <c r="A44" s="11"/>
      <c r="B44" s="410" t="s">
        <v>36</v>
      </c>
      <c r="C44" s="411"/>
      <c r="D44" s="411"/>
      <c r="E44" s="411"/>
      <c r="F44" s="411"/>
      <c r="G44" s="411"/>
      <c r="H44" s="411"/>
      <c r="I44" s="411"/>
      <c r="J44" s="411"/>
      <c r="K44" s="83">
        <f>K11</f>
        <v>0.08</v>
      </c>
      <c r="L44" s="81">
        <v>0</v>
      </c>
      <c r="M44" s="405"/>
      <c r="N44" s="53"/>
      <c r="O44" s="48"/>
      <c r="P44" s="52"/>
      <c r="Q44" s="416" t="s">
        <v>55</v>
      </c>
      <c r="R44" s="417"/>
      <c r="S44" s="417"/>
      <c r="T44" s="417"/>
      <c r="U44" s="418"/>
      <c r="V44" s="418"/>
      <c r="W44" s="417"/>
      <c r="X44" s="417"/>
      <c r="Y44" s="417"/>
      <c r="Z44" s="419"/>
      <c r="AA44" s="20"/>
    </row>
    <row r="45" spans="1:32" ht="14.45" customHeight="1" x14ac:dyDescent="0.2">
      <c r="A45" s="11"/>
      <c r="B45" s="410" t="s">
        <v>36</v>
      </c>
      <c r="C45" s="411"/>
      <c r="D45" s="411"/>
      <c r="E45" s="411"/>
      <c r="F45" s="411"/>
      <c r="G45" s="411"/>
      <c r="H45" s="411"/>
      <c r="I45" s="411"/>
      <c r="J45" s="411"/>
      <c r="K45" s="82">
        <f>K12</f>
        <v>0.32</v>
      </c>
      <c r="L45" s="81">
        <v>0</v>
      </c>
      <c r="M45" s="405"/>
      <c r="N45" s="53"/>
      <c r="O45" s="48"/>
      <c r="P45" s="52"/>
      <c r="Q45" s="51"/>
      <c r="R45" s="51"/>
      <c r="S45" s="51"/>
      <c r="T45" s="51"/>
      <c r="U45" s="51"/>
      <c r="V45" s="51"/>
      <c r="W45" s="51"/>
      <c r="X45" s="51"/>
      <c r="Y45" s="51"/>
      <c r="Z45" s="51"/>
      <c r="AA45" s="20"/>
    </row>
    <row r="46" spans="1:32" ht="14.45" customHeight="1" x14ac:dyDescent="0.2">
      <c r="A46" s="11"/>
      <c r="B46" s="366" t="s">
        <v>3</v>
      </c>
      <c r="C46" s="367"/>
      <c r="D46" s="367"/>
      <c r="E46" s="367"/>
      <c r="F46" s="367"/>
      <c r="G46" s="367"/>
      <c r="H46" s="367"/>
      <c r="I46" s="367"/>
      <c r="J46" s="367"/>
      <c r="K46" s="368"/>
      <c r="L46" s="78">
        <v>0</v>
      </c>
      <c r="M46" s="405"/>
      <c r="N46" s="53"/>
      <c r="O46" s="48"/>
      <c r="P46" s="52"/>
      <c r="Q46" s="79"/>
      <c r="R46" s="79"/>
      <c r="S46" s="79"/>
      <c r="T46" s="79"/>
      <c r="U46" s="79"/>
      <c r="V46" s="80"/>
      <c r="W46" s="79"/>
      <c r="X46" s="79"/>
      <c r="Y46" s="79"/>
      <c r="Z46" s="79"/>
      <c r="AA46" s="20"/>
      <c r="AB46" s="1"/>
    </row>
    <row r="47" spans="1:32" ht="14.45" customHeight="1" thickBot="1" x14ac:dyDescent="0.25">
      <c r="A47" s="11"/>
      <c r="B47" s="366" t="s">
        <v>4</v>
      </c>
      <c r="C47" s="367"/>
      <c r="D47" s="367"/>
      <c r="E47" s="367"/>
      <c r="F47" s="367"/>
      <c r="G47" s="367"/>
      <c r="H47" s="367"/>
      <c r="I47" s="367"/>
      <c r="J47" s="367"/>
      <c r="K47" s="368"/>
      <c r="L47" s="78">
        <v>0</v>
      </c>
      <c r="M47" s="406"/>
      <c r="N47" s="53"/>
      <c r="O47" s="48"/>
      <c r="P47" s="47"/>
      <c r="Q47" s="77"/>
      <c r="R47" s="77"/>
      <c r="S47" s="77"/>
      <c r="T47" s="77"/>
      <c r="U47" s="77"/>
      <c r="V47" s="77"/>
      <c r="W47" s="77"/>
      <c r="X47" s="77"/>
      <c r="Y47" s="77"/>
      <c r="Z47" s="77"/>
      <c r="AA47" s="21"/>
    </row>
    <row r="48" spans="1:32" ht="2.25" customHeight="1" thickBot="1" x14ac:dyDescent="0.25">
      <c r="A48" s="11"/>
      <c r="B48" s="75"/>
      <c r="C48" s="75"/>
      <c r="D48" s="75"/>
      <c r="E48" s="75"/>
      <c r="F48" s="75"/>
      <c r="G48" s="75"/>
      <c r="H48" s="75"/>
      <c r="I48" s="75"/>
      <c r="J48" s="75"/>
      <c r="K48" s="75"/>
      <c r="L48" s="76"/>
      <c r="M48" s="75"/>
      <c r="N48" s="53"/>
      <c r="O48" s="48"/>
      <c r="P48" s="48"/>
      <c r="Q48" s="74"/>
      <c r="R48" s="48"/>
      <c r="S48" s="48"/>
      <c r="T48" s="73"/>
      <c r="U48" s="48"/>
      <c r="V48" s="48"/>
      <c r="W48" s="48"/>
      <c r="X48" s="48"/>
      <c r="Y48" s="48"/>
      <c r="Z48" s="48"/>
    </row>
    <row r="49" spans="1:27" x14ac:dyDescent="0.2">
      <c r="A49" s="11"/>
      <c r="B49" s="369" t="s">
        <v>5</v>
      </c>
      <c r="C49" s="370"/>
      <c r="D49" s="369" t="s">
        <v>1</v>
      </c>
      <c r="E49" s="371"/>
      <c r="F49" s="371"/>
      <c r="G49" s="371"/>
      <c r="H49" s="371"/>
      <c r="I49" s="371"/>
      <c r="J49" s="370"/>
      <c r="K49" s="72" t="s">
        <v>6</v>
      </c>
      <c r="L49" s="71" t="s">
        <v>18</v>
      </c>
      <c r="M49" s="70" t="s">
        <v>16</v>
      </c>
      <c r="N49" s="53"/>
      <c r="O49" s="48"/>
      <c r="P49" s="176"/>
      <c r="Q49" s="372" t="s">
        <v>22</v>
      </c>
      <c r="R49" s="374" t="s">
        <v>87</v>
      </c>
      <c r="S49" s="375"/>
      <c r="T49" s="154" t="s">
        <v>30</v>
      </c>
      <c r="U49" s="380" t="s">
        <v>30</v>
      </c>
      <c r="V49" s="381"/>
      <c r="W49" s="381"/>
      <c r="X49" s="382"/>
      <c r="Y49" s="154" t="s">
        <v>30</v>
      </c>
      <c r="Z49" s="154" t="s">
        <v>30</v>
      </c>
      <c r="AA49" s="177"/>
    </row>
    <row r="50" spans="1:27" ht="14.45" customHeight="1" x14ac:dyDescent="0.2">
      <c r="A50" s="11"/>
      <c r="B50" s="361" t="s">
        <v>59</v>
      </c>
      <c r="C50" s="362"/>
      <c r="D50" s="363"/>
      <c r="E50" s="299">
        <f>($L$39+$L$41+$L$42+$L$43+$L$44+$L$45+$L$47)-($L$40)</f>
        <v>0</v>
      </c>
      <c r="F50" s="300"/>
      <c r="G50" s="300"/>
      <c r="H50" s="300"/>
      <c r="I50" s="300"/>
      <c r="J50" s="301"/>
      <c r="K50" s="65">
        <f>K17</f>
        <v>6.4999999999999997E-3</v>
      </c>
      <c r="L50" s="68">
        <f>E50*K50</f>
        <v>0</v>
      </c>
      <c r="M50" s="344">
        <f>M17</f>
        <v>8109</v>
      </c>
      <c r="N50" s="53"/>
      <c r="O50" s="48"/>
      <c r="P50" s="178"/>
      <c r="Q50" s="373"/>
      <c r="R50" s="376"/>
      <c r="S50" s="377"/>
      <c r="T50" s="69">
        <f>M17</f>
        <v>8109</v>
      </c>
      <c r="U50" s="383">
        <f>M19</f>
        <v>2172</v>
      </c>
      <c r="V50" s="384"/>
      <c r="W50" s="384"/>
      <c r="X50" s="385"/>
      <c r="Y50" s="155">
        <f>M25</f>
        <v>2089</v>
      </c>
      <c r="Z50" s="155">
        <f>M30</f>
        <v>2372</v>
      </c>
      <c r="AA50" s="179"/>
    </row>
    <row r="51" spans="1:27" ht="14.45" customHeight="1" x14ac:dyDescent="0.2">
      <c r="A51" s="11"/>
      <c r="B51" s="297" t="s">
        <v>86</v>
      </c>
      <c r="C51" s="298"/>
      <c r="D51" s="58">
        <v>0</v>
      </c>
      <c r="E51" s="298" t="s">
        <v>77</v>
      </c>
      <c r="F51" s="298"/>
      <c r="G51" s="298"/>
      <c r="H51" s="298"/>
      <c r="I51" s="298"/>
      <c r="J51" s="298"/>
      <c r="K51" s="317"/>
      <c r="L51" s="67">
        <f>L50-D51</f>
        <v>0</v>
      </c>
      <c r="M51" s="346"/>
      <c r="N51" s="53"/>
      <c r="O51" s="48"/>
      <c r="P51" s="178"/>
      <c r="Q51" s="373"/>
      <c r="R51" s="378"/>
      <c r="S51" s="379"/>
      <c r="T51" s="156" t="s">
        <v>29</v>
      </c>
      <c r="U51" s="386" t="s">
        <v>31</v>
      </c>
      <c r="V51" s="387"/>
      <c r="W51" s="387"/>
      <c r="X51" s="388"/>
      <c r="Y51" s="157" t="s">
        <v>32</v>
      </c>
      <c r="Z51" s="158" t="s">
        <v>33</v>
      </c>
      <c r="AA51" s="179"/>
    </row>
    <row r="52" spans="1:27" ht="14.45" customHeight="1" x14ac:dyDescent="0.2">
      <c r="A52" s="11"/>
      <c r="B52" s="361" t="s">
        <v>58</v>
      </c>
      <c r="C52" s="362"/>
      <c r="D52" s="363"/>
      <c r="E52" s="299">
        <f>($L$39+$L$41+$L$42+$L$43+$L$44+$L$45+$L$47)-($L$40)</f>
        <v>0</v>
      </c>
      <c r="F52" s="300"/>
      <c r="G52" s="300"/>
      <c r="H52" s="300"/>
      <c r="I52" s="300"/>
      <c r="J52" s="301"/>
      <c r="K52" s="65">
        <f>K19</f>
        <v>0.03</v>
      </c>
      <c r="L52" s="68">
        <f>E52*K52</f>
        <v>0</v>
      </c>
      <c r="M52" s="344">
        <f>M19</f>
        <v>2172</v>
      </c>
      <c r="N52" s="53"/>
      <c r="O52" s="48"/>
      <c r="P52" s="178"/>
      <c r="Q52" s="159">
        <f>$E$4</f>
        <v>43652</v>
      </c>
      <c r="R52" s="324">
        <f>L31</f>
        <v>0</v>
      </c>
      <c r="S52" s="325"/>
      <c r="T52" s="160">
        <f>$L$17</f>
        <v>0</v>
      </c>
      <c r="U52" s="326">
        <f>$L$19</f>
        <v>0</v>
      </c>
      <c r="V52" s="327"/>
      <c r="W52" s="327"/>
      <c r="X52" s="328"/>
      <c r="Y52" s="160">
        <f>SUM(L21:L24)</f>
        <v>0</v>
      </c>
      <c r="Z52" s="160">
        <f>SUM(L26:L29)</f>
        <v>0</v>
      </c>
      <c r="AA52" s="179"/>
    </row>
    <row r="53" spans="1:27" ht="14.45" customHeight="1" x14ac:dyDescent="0.2">
      <c r="A53" s="11"/>
      <c r="B53" s="297" t="s">
        <v>85</v>
      </c>
      <c r="C53" s="298"/>
      <c r="D53" s="58">
        <v>0</v>
      </c>
      <c r="E53" s="298" t="s">
        <v>77</v>
      </c>
      <c r="F53" s="298"/>
      <c r="G53" s="298"/>
      <c r="H53" s="298"/>
      <c r="I53" s="298"/>
      <c r="J53" s="298"/>
      <c r="K53" s="317"/>
      <c r="L53" s="67">
        <f>L52-D53</f>
        <v>0</v>
      </c>
      <c r="M53" s="346"/>
      <c r="N53" s="53"/>
      <c r="O53" s="48"/>
      <c r="P53" s="178"/>
      <c r="Q53" s="161" t="s">
        <v>79</v>
      </c>
      <c r="R53" s="303"/>
      <c r="S53" s="304"/>
      <c r="T53" s="304"/>
      <c r="U53" s="304"/>
      <c r="V53" s="304"/>
      <c r="W53" s="304"/>
      <c r="X53" s="305"/>
      <c r="Y53" s="162">
        <f>IF($R$43&gt;$Z$40,T40,IF($R$43&lt;$Z$40,0))</f>
        <v>0</v>
      </c>
      <c r="Z53" s="163"/>
      <c r="AA53" s="179"/>
    </row>
    <row r="54" spans="1:27" ht="14.45" customHeight="1" x14ac:dyDescent="0.2">
      <c r="A54" s="11"/>
      <c r="B54" s="332" t="s">
        <v>84</v>
      </c>
      <c r="C54" s="333"/>
      <c r="D54" s="334"/>
      <c r="E54" s="341">
        <f>$L$39-$L$40</f>
        <v>0</v>
      </c>
      <c r="F54" s="342"/>
      <c r="G54" s="342"/>
      <c r="H54" s="342"/>
      <c r="I54" s="342"/>
      <c r="J54" s="343"/>
      <c r="K54" s="65">
        <f>K21</f>
        <v>1.2E-2</v>
      </c>
      <c r="L54" s="59">
        <f>E54*K54</f>
        <v>0</v>
      </c>
      <c r="M54" s="344">
        <f>M25</f>
        <v>2089</v>
      </c>
      <c r="N54" s="53"/>
      <c r="O54" s="48"/>
      <c r="P54" s="178"/>
      <c r="Q54" s="161" t="s">
        <v>76</v>
      </c>
      <c r="R54" s="318">
        <f>D32</f>
        <v>0</v>
      </c>
      <c r="S54" s="319"/>
      <c r="T54" s="66">
        <f>D18</f>
        <v>0</v>
      </c>
      <c r="U54" s="320">
        <f>D20</f>
        <v>0</v>
      </c>
      <c r="V54" s="364"/>
      <c r="W54" s="364"/>
      <c r="X54" s="365"/>
      <c r="Y54" s="66">
        <f>D25</f>
        <v>0</v>
      </c>
      <c r="Z54" s="164">
        <f>D30</f>
        <v>0</v>
      </c>
      <c r="AA54" s="179"/>
    </row>
    <row r="55" spans="1:27" ht="14.45" customHeight="1" x14ac:dyDescent="0.2">
      <c r="A55" s="11"/>
      <c r="B55" s="335"/>
      <c r="C55" s="336"/>
      <c r="D55" s="337"/>
      <c r="E55" s="299">
        <f>$L$44</f>
        <v>0</v>
      </c>
      <c r="F55" s="300"/>
      <c r="G55" s="300"/>
      <c r="H55" s="300"/>
      <c r="I55" s="300"/>
      <c r="J55" s="301"/>
      <c r="K55" s="65">
        <f>K22</f>
        <v>1.2E-2</v>
      </c>
      <c r="L55" s="59">
        <f>E55*K55</f>
        <v>0</v>
      </c>
      <c r="M55" s="345"/>
      <c r="N55" s="53"/>
      <c r="O55" s="48"/>
      <c r="P55" s="178"/>
      <c r="Q55" s="165" t="s">
        <v>65</v>
      </c>
      <c r="R55" s="324">
        <f>SUM(R52-R54)</f>
        <v>0</v>
      </c>
      <c r="S55" s="325"/>
      <c r="T55" s="166">
        <f>T52-T54</f>
        <v>0</v>
      </c>
      <c r="U55" s="357">
        <f>U52-U54</f>
        <v>0</v>
      </c>
      <c r="V55" s="358"/>
      <c r="W55" s="358"/>
      <c r="X55" s="359"/>
      <c r="Y55" s="166">
        <f>Y52+Y53-Y54</f>
        <v>0</v>
      </c>
      <c r="Z55" s="166">
        <f>Z52-Z54</f>
        <v>0</v>
      </c>
      <c r="AA55" s="179"/>
    </row>
    <row r="56" spans="1:27" ht="14.45" customHeight="1" x14ac:dyDescent="0.2">
      <c r="A56" s="11"/>
      <c r="B56" s="335"/>
      <c r="C56" s="336"/>
      <c r="D56" s="337"/>
      <c r="E56" s="299">
        <f>$L$45</f>
        <v>0</v>
      </c>
      <c r="F56" s="300"/>
      <c r="G56" s="300"/>
      <c r="H56" s="300"/>
      <c r="I56" s="300"/>
      <c r="J56" s="301"/>
      <c r="K56" s="65">
        <f>K23</f>
        <v>4.8000000000000001E-2</v>
      </c>
      <c r="L56" s="59">
        <f>E56*K56</f>
        <v>0</v>
      </c>
      <c r="M56" s="345"/>
      <c r="N56" s="53"/>
      <c r="O56" s="48"/>
      <c r="P56" s="178"/>
      <c r="Q56" s="358"/>
      <c r="R56" s="358"/>
      <c r="S56" s="239"/>
      <c r="T56" s="168"/>
      <c r="U56" s="360"/>
      <c r="V56" s="358"/>
      <c r="W56" s="358"/>
      <c r="X56" s="358"/>
      <c r="Y56" s="168"/>
      <c r="Z56" s="168"/>
      <c r="AA56" s="179"/>
    </row>
    <row r="57" spans="1:27" ht="14.45" customHeight="1" x14ac:dyDescent="0.2">
      <c r="A57" s="11"/>
      <c r="B57" s="338"/>
      <c r="C57" s="339"/>
      <c r="D57" s="340"/>
      <c r="E57" s="299">
        <f>$L$41+$L$42+$L$43+$L$46+$L$47</f>
        <v>0</v>
      </c>
      <c r="F57" s="300"/>
      <c r="G57" s="300"/>
      <c r="H57" s="300"/>
      <c r="I57" s="300"/>
      <c r="J57" s="301"/>
      <c r="K57" s="65">
        <f>K24</f>
        <v>0.15</v>
      </c>
      <c r="L57" s="59">
        <f>E57*K57</f>
        <v>0</v>
      </c>
      <c r="M57" s="345"/>
      <c r="N57" s="53"/>
      <c r="O57" s="48"/>
      <c r="P57" s="178"/>
      <c r="Q57" s="169">
        <f>$U$4</f>
        <v>43683</v>
      </c>
      <c r="R57" s="324">
        <f>Y31</f>
        <v>0</v>
      </c>
      <c r="S57" s="325"/>
      <c r="T57" s="160">
        <f>$Y$17</f>
        <v>0</v>
      </c>
      <c r="U57" s="355">
        <f>$Y$19</f>
        <v>0</v>
      </c>
      <c r="V57" s="356"/>
      <c r="W57" s="356"/>
      <c r="X57" s="356"/>
      <c r="Y57" s="160">
        <f>SUM(Y21:Y24)</f>
        <v>0</v>
      </c>
      <c r="Z57" s="160">
        <f>SUM(Y26:Y29)</f>
        <v>0</v>
      </c>
      <c r="AA57" s="179"/>
    </row>
    <row r="58" spans="1:27" ht="14.45" customHeight="1" x14ac:dyDescent="0.2">
      <c r="A58" s="11"/>
      <c r="B58" s="329" t="s">
        <v>83</v>
      </c>
      <c r="C58" s="330"/>
      <c r="D58" s="58">
        <v>0</v>
      </c>
      <c r="E58" s="298" t="s">
        <v>77</v>
      </c>
      <c r="F58" s="298"/>
      <c r="G58" s="298"/>
      <c r="H58" s="298"/>
      <c r="I58" s="298"/>
      <c r="J58" s="298"/>
      <c r="K58" s="317"/>
      <c r="L58" s="64">
        <f>L54+L55+L56+L57-D58</f>
        <v>0</v>
      </c>
      <c r="M58" s="346"/>
      <c r="N58" s="53"/>
      <c r="O58" s="48"/>
      <c r="P58" s="178"/>
      <c r="Q58" s="161" t="s">
        <v>79</v>
      </c>
      <c r="R58" s="331"/>
      <c r="S58" s="331"/>
      <c r="T58" s="331"/>
      <c r="U58" s="331"/>
      <c r="V58" s="331"/>
      <c r="W58" s="331"/>
      <c r="X58" s="331"/>
      <c r="Y58" s="170">
        <f>IF($R$43&gt;$Z$40,T41,IF($R$43&lt;$Z$40,0))</f>
        <v>0</v>
      </c>
      <c r="Z58" s="163"/>
      <c r="AA58" s="179"/>
    </row>
    <row r="59" spans="1:27" ht="14.45" customHeight="1" x14ac:dyDescent="0.2">
      <c r="A59" s="11"/>
      <c r="B59" s="332" t="s">
        <v>82</v>
      </c>
      <c r="C59" s="333"/>
      <c r="D59" s="334"/>
      <c r="E59" s="299">
        <f>($L$39)-($L$40)</f>
        <v>0</v>
      </c>
      <c r="F59" s="300"/>
      <c r="G59" s="300"/>
      <c r="H59" s="300"/>
      <c r="I59" s="300"/>
      <c r="J59" s="301"/>
      <c r="K59" s="63">
        <f>K26</f>
        <v>1.0800000000000001E-2</v>
      </c>
      <c r="L59" s="59">
        <f>E59*K59</f>
        <v>0</v>
      </c>
      <c r="M59" s="347">
        <f>M30</f>
        <v>2372</v>
      </c>
      <c r="N59" s="53"/>
      <c r="O59" s="48"/>
      <c r="P59" s="178"/>
      <c r="Q59" s="161" t="s">
        <v>76</v>
      </c>
      <c r="R59" s="318">
        <f>T32</f>
        <v>0</v>
      </c>
      <c r="S59" s="319"/>
      <c r="T59" s="66">
        <f>T18</f>
        <v>0</v>
      </c>
      <c r="U59" s="350">
        <f>T20</f>
        <v>0</v>
      </c>
      <c r="V59" s="351"/>
      <c r="W59" s="351"/>
      <c r="X59" s="351"/>
      <c r="Y59" s="66">
        <f>T25</f>
        <v>0</v>
      </c>
      <c r="Z59" s="66">
        <f>T30</f>
        <v>0</v>
      </c>
      <c r="AA59" s="179"/>
    </row>
    <row r="60" spans="1:27" ht="14.45" customHeight="1" x14ac:dyDescent="0.2">
      <c r="A60" s="11"/>
      <c r="B60" s="335"/>
      <c r="C60" s="336"/>
      <c r="D60" s="337"/>
      <c r="E60" s="299">
        <f>$L$44</f>
        <v>0</v>
      </c>
      <c r="F60" s="300"/>
      <c r="G60" s="300"/>
      <c r="H60" s="300"/>
      <c r="I60" s="300"/>
      <c r="J60" s="301"/>
      <c r="K60" s="63">
        <f>K27</f>
        <v>1.0800000000000001E-2</v>
      </c>
      <c r="L60" s="59">
        <f>E60*K60</f>
        <v>0</v>
      </c>
      <c r="M60" s="348"/>
      <c r="N60" s="53"/>
      <c r="O60" s="48"/>
      <c r="P60" s="178"/>
      <c r="Q60" s="165" t="s">
        <v>65</v>
      </c>
      <c r="R60" s="324">
        <f>SUM(R57-R59)</f>
        <v>0</v>
      </c>
      <c r="S60" s="325"/>
      <c r="T60" s="160">
        <f>T57-T59</f>
        <v>0</v>
      </c>
      <c r="U60" s="326">
        <f>U57-U59</f>
        <v>0</v>
      </c>
      <c r="V60" s="327"/>
      <c r="W60" s="327"/>
      <c r="X60" s="328"/>
      <c r="Y60" s="160">
        <f>Y57+Y58-Y59</f>
        <v>0</v>
      </c>
      <c r="Z60" s="160">
        <f>Z57-Z59</f>
        <v>0</v>
      </c>
      <c r="AA60" s="179"/>
    </row>
    <row r="61" spans="1:27" ht="14.45" customHeight="1" x14ac:dyDescent="0.2">
      <c r="A61" s="11"/>
      <c r="B61" s="335"/>
      <c r="C61" s="336"/>
      <c r="D61" s="337"/>
      <c r="E61" s="299">
        <f>$L$45</f>
        <v>0</v>
      </c>
      <c r="F61" s="300"/>
      <c r="G61" s="300"/>
      <c r="H61" s="300"/>
      <c r="I61" s="300"/>
      <c r="J61" s="301"/>
      <c r="K61" s="63">
        <f>K28</f>
        <v>2.8799999999999999E-2</v>
      </c>
      <c r="L61" s="59">
        <f>E61*K61</f>
        <v>0</v>
      </c>
      <c r="M61" s="348"/>
      <c r="N61" s="53"/>
      <c r="O61" s="48"/>
      <c r="P61" s="178"/>
      <c r="Q61" s="247"/>
      <c r="R61" s="248"/>
      <c r="S61" s="248"/>
      <c r="T61" s="172"/>
      <c r="U61" s="237"/>
      <c r="V61" s="238"/>
      <c r="W61" s="238"/>
      <c r="X61" s="238"/>
      <c r="Y61" s="172"/>
      <c r="Z61" s="172"/>
      <c r="AA61" s="179"/>
    </row>
    <row r="62" spans="1:27" ht="14.45" customHeight="1" x14ac:dyDescent="0.2">
      <c r="A62" s="11"/>
      <c r="B62" s="338"/>
      <c r="C62" s="339"/>
      <c r="D62" s="340"/>
      <c r="E62" s="299">
        <f>($L$41+$L$42+$L$43+$L$46+$L$47)</f>
        <v>0</v>
      </c>
      <c r="F62" s="300"/>
      <c r="G62" s="300"/>
      <c r="H62" s="300"/>
      <c r="I62" s="300"/>
      <c r="J62" s="301"/>
      <c r="K62" s="63">
        <f>K29</f>
        <v>0.09</v>
      </c>
      <c r="L62" s="59">
        <f>E62*K62</f>
        <v>0</v>
      </c>
      <c r="M62" s="348"/>
      <c r="N62" s="53"/>
      <c r="O62" s="48"/>
      <c r="P62" s="178"/>
      <c r="Q62" s="352"/>
      <c r="R62" s="352"/>
      <c r="S62" s="236"/>
      <c r="T62" s="172"/>
      <c r="U62" s="353"/>
      <c r="V62" s="354"/>
      <c r="W62" s="354"/>
      <c r="X62" s="354"/>
      <c r="Y62" s="172"/>
      <c r="Z62" s="172"/>
      <c r="AA62" s="179"/>
    </row>
    <row r="63" spans="1:27" ht="14.45" customHeight="1" x14ac:dyDescent="0.2">
      <c r="A63" s="11"/>
      <c r="B63" s="329" t="s">
        <v>81</v>
      </c>
      <c r="C63" s="330"/>
      <c r="D63" s="58">
        <v>0</v>
      </c>
      <c r="E63" s="298" t="s">
        <v>77</v>
      </c>
      <c r="F63" s="298"/>
      <c r="G63" s="298"/>
      <c r="H63" s="298"/>
      <c r="I63" s="298"/>
      <c r="J63" s="298"/>
      <c r="K63" s="317"/>
      <c r="L63" s="62">
        <f>L59+L60+L62-D63</f>
        <v>0</v>
      </c>
      <c r="M63" s="349"/>
      <c r="N63" s="53"/>
      <c r="O63" s="48"/>
      <c r="P63" s="178"/>
      <c r="Q63" s="173">
        <f>$E$37</f>
        <v>43714</v>
      </c>
      <c r="R63" s="324">
        <f>L64</f>
        <v>0</v>
      </c>
      <c r="S63" s="325"/>
      <c r="T63" s="160">
        <f>$L$50</f>
        <v>0</v>
      </c>
      <c r="U63" s="355">
        <f>$L$52</f>
        <v>0</v>
      </c>
      <c r="V63" s="356"/>
      <c r="W63" s="356"/>
      <c r="X63" s="356"/>
      <c r="Y63" s="160">
        <f>SUM(L54:L57)</f>
        <v>0</v>
      </c>
      <c r="Z63" s="160">
        <f>SUM(L59:L62)</f>
        <v>0</v>
      </c>
      <c r="AA63" s="179"/>
    </row>
    <row r="64" spans="1:27" ht="14.45" customHeight="1" x14ac:dyDescent="0.2">
      <c r="A64" s="11"/>
      <c r="B64" s="297" t="s">
        <v>80</v>
      </c>
      <c r="C64" s="298"/>
      <c r="D64" s="298"/>
      <c r="E64" s="299">
        <f>($L$44+$L$45)</f>
        <v>0</v>
      </c>
      <c r="F64" s="300"/>
      <c r="G64" s="300"/>
      <c r="H64" s="300"/>
      <c r="I64" s="300"/>
      <c r="J64" s="301"/>
      <c r="K64" s="60">
        <f>K31</f>
        <v>0.05</v>
      </c>
      <c r="L64" s="59">
        <f>(L44+L45)*K64-M64</f>
        <v>0</v>
      </c>
      <c r="M64" s="302"/>
      <c r="N64" s="53"/>
      <c r="O64" s="48"/>
      <c r="P64" s="178"/>
      <c r="Q64" s="161" t="s">
        <v>79</v>
      </c>
      <c r="R64" s="303"/>
      <c r="S64" s="304"/>
      <c r="T64" s="304"/>
      <c r="U64" s="304"/>
      <c r="V64" s="304"/>
      <c r="W64" s="304"/>
      <c r="X64" s="305"/>
      <c r="Y64" s="170">
        <f>IF($R$43&gt;$Z$40,T42,IF($R$43&lt;$Z$40,0))</f>
        <v>0</v>
      </c>
      <c r="Z64" s="174"/>
      <c r="AA64" s="179"/>
    </row>
    <row r="65" spans="1:28" ht="14.45" customHeight="1" x14ac:dyDescent="0.2">
      <c r="A65" s="11"/>
      <c r="B65" s="297" t="s">
        <v>78</v>
      </c>
      <c r="C65" s="298"/>
      <c r="D65" s="58">
        <v>0</v>
      </c>
      <c r="E65" s="298" t="s">
        <v>77</v>
      </c>
      <c r="F65" s="298"/>
      <c r="G65" s="298"/>
      <c r="H65" s="298"/>
      <c r="I65" s="298"/>
      <c r="J65" s="298"/>
      <c r="K65" s="317"/>
      <c r="L65" s="57">
        <f>L64-D65</f>
        <v>0</v>
      </c>
      <c r="M65" s="302"/>
      <c r="N65" s="53"/>
      <c r="O65" s="48"/>
      <c r="P65" s="178"/>
      <c r="Q65" s="161" t="s">
        <v>76</v>
      </c>
      <c r="R65" s="318">
        <f>D65</f>
        <v>0</v>
      </c>
      <c r="S65" s="319"/>
      <c r="T65" s="66">
        <f>D51</f>
        <v>0</v>
      </c>
      <c r="U65" s="320">
        <f>D53</f>
        <v>0</v>
      </c>
      <c r="V65" s="321"/>
      <c r="W65" s="321"/>
      <c r="X65" s="322"/>
      <c r="Y65" s="66">
        <f>D58</f>
        <v>0</v>
      </c>
      <c r="Z65" s="66">
        <f>D63</f>
        <v>0</v>
      </c>
      <c r="AA65" s="179"/>
    </row>
    <row r="66" spans="1:28" x14ac:dyDescent="0.2">
      <c r="A66" s="11"/>
      <c r="B66" s="56" t="s">
        <v>40</v>
      </c>
      <c r="C66" s="54"/>
      <c r="D66" s="54"/>
      <c r="E66" s="323" t="str">
        <f>AJUDA!A1</f>
        <v xml:space="preserve">(LUCRO PRESUMIDO - MODELO II - VERSÃO. V06- 19/10/2019) </v>
      </c>
      <c r="F66" s="323"/>
      <c r="G66" s="323"/>
      <c r="H66" s="323"/>
      <c r="I66" s="323"/>
      <c r="J66" s="323"/>
      <c r="K66" s="323"/>
      <c r="L66" s="323"/>
      <c r="M66" s="323"/>
      <c r="N66" s="53"/>
      <c r="O66" s="48"/>
      <c r="P66" s="178"/>
      <c r="Q66" s="175" t="s">
        <v>65</v>
      </c>
      <c r="R66" s="324">
        <f>SUM(R63-R65)</f>
        <v>0</v>
      </c>
      <c r="S66" s="325"/>
      <c r="T66" s="160">
        <f>T63-T65</f>
        <v>0</v>
      </c>
      <c r="U66" s="326">
        <f>U63-U65</f>
        <v>0</v>
      </c>
      <c r="V66" s="327"/>
      <c r="W66" s="327"/>
      <c r="X66" s="328"/>
      <c r="Y66" s="160">
        <f>Y63+Y64-Y65</f>
        <v>0</v>
      </c>
      <c r="Z66" s="160">
        <f>Z63-Z65</f>
        <v>0</v>
      </c>
      <c r="AA66" s="179"/>
    </row>
    <row r="67" spans="1:28" x14ac:dyDescent="0.2">
      <c r="A67" s="11"/>
      <c r="B67" s="55" t="str">
        <f>AJUDA!B2</f>
        <v>angeloatonon@gmail.com</v>
      </c>
      <c r="C67" s="54"/>
      <c r="D67" s="54"/>
      <c r="E67" s="54"/>
      <c r="F67" s="54"/>
      <c r="G67" s="54"/>
      <c r="H67" s="54"/>
      <c r="I67" s="54"/>
      <c r="J67" s="54"/>
      <c r="K67" s="54"/>
      <c r="L67" s="54"/>
      <c r="M67" s="54"/>
      <c r="N67" s="53"/>
      <c r="O67" s="48"/>
      <c r="P67" s="52"/>
      <c r="Q67" s="51"/>
      <c r="R67" s="51"/>
      <c r="S67" s="51"/>
      <c r="T67" s="51"/>
      <c r="U67" s="51"/>
      <c r="V67" s="51"/>
      <c r="W67" s="51"/>
      <c r="X67" s="51"/>
      <c r="Y67" s="51"/>
      <c r="Z67" s="51"/>
      <c r="AA67" s="20"/>
    </row>
    <row r="68" spans="1:28" ht="13.5" thickBot="1" x14ac:dyDescent="0.25">
      <c r="A68" s="13"/>
      <c r="B68" s="50"/>
      <c r="C68" s="50"/>
      <c r="D68" s="50"/>
      <c r="E68" s="50"/>
      <c r="F68" s="50"/>
      <c r="G68" s="50"/>
      <c r="H68" s="50"/>
      <c r="I68" s="50"/>
      <c r="J68" s="50"/>
      <c r="K68" s="50"/>
      <c r="L68" s="50"/>
      <c r="M68" s="50"/>
      <c r="N68" s="49"/>
      <c r="O68" s="48"/>
      <c r="P68" s="47"/>
      <c r="Q68" s="46" t="s">
        <v>66</v>
      </c>
      <c r="R68" s="306">
        <f>SUM(R55+R60+R66)</f>
        <v>0</v>
      </c>
      <c r="S68" s="307"/>
      <c r="T68" s="45">
        <f>SUM(T55+T60+T66)</f>
        <v>0</v>
      </c>
      <c r="U68" s="308">
        <f>SUM(U55+U60+U66)</f>
        <v>0</v>
      </c>
      <c r="V68" s="309"/>
      <c r="W68" s="309"/>
      <c r="X68" s="310"/>
      <c r="Y68" s="45">
        <f>SUM(Y55+Y60+Y66)</f>
        <v>0</v>
      </c>
      <c r="Z68" s="45">
        <f>SUM(Z55+Z60+Z66)</f>
        <v>0</v>
      </c>
      <c r="AA68" s="21"/>
    </row>
    <row r="69" spans="1:28" ht="5.25" customHeight="1" x14ac:dyDescent="0.2">
      <c r="P69" s="40"/>
      <c r="Q69" s="41"/>
      <c r="R69" s="41"/>
      <c r="S69" s="41"/>
      <c r="T69" s="41"/>
      <c r="U69" s="41"/>
      <c r="V69" s="41"/>
      <c r="W69" s="41"/>
      <c r="X69" s="41"/>
      <c r="Y69" s="41"/>
      <c r="Z69" s="41"/>
      <c r="AA69" s="40"/>
    </row>
    <row r="70" spans="1:28" ht="12.75" customHeight="1" x14ac:dyDescent="0.2">
      <c r="B70" s="311" t="s">
        <v>57</v>
      </c>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3"/>
      <c r="AA70" s="40"/>
      <c r="AB70" s="1"/>
    </row>
    <row r="71" spans="1:28" x14ac:dyDescent="0.2">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6"/>
      <c r="AA71" s="40"/>
      <c r="AB71" s="1"/>
    </row>
  </sheetData>
  <sheetProtection algorithmName="SHA-512" hashValue="jTwitidhjC+k8kc2qrkH9kEV9ikfw4Nf6C9IQ1D9IzRJGRg8aecObWmRUpoYfSj/WNlEn069IPEvpYEl1od4pA==" saltValue="Nmb9PIWdei7uJWCam28hfA==" spinCount="100000" sheet="1" formatCells="0" formatColumns="0" formatRows="0" selectLockedCells="1"/>
  <mergeCells count="184">
    <mergeCell ref="B4:D4"/>
    <mergeCell ref="E4:K4"/>
    <mergeCell ref="L4:M4"/>
    <mergeCell ref="Q4:T4"/>
    <mergeCell ref="U4:X4"/>
    <mergeCell ref="Y4:Z4"/>
    <mergeCell ref="B2:M2"/>
    <mergeCell ref="Q2:Z2"/>
    <mergeCell ref="B3:C3"/>
    <mergeCell ref="D3:M3"/>
    <mergeCell ref="Q3:R3"/>
    <mergeCell ref="T3:Z3"/>
    <mergeCell ref="B6:K6"/>
    <mergeCell ref="M6:M14"/>
    <mergeCell ref="Q6:X6"/>
    <mergeCell ref="Z6:Z14"/>
    <mergeCell ref="B7:K7"/>
    <mergeCell ref="Q7:X7"/>
    <mergeCell ref="B8:K8"/>
    <mergeCell ref="Q8:X8"/>
    <mergeCell ref="B9:K9"/>
    <mergeCell ref="Q9:X9"/>
    <mergeCell ref="B13:K13"/>
    <mergeCell ref="Q13:X13"/>
    <mergeCell ref="B14:K14"/>
    <mergeCell ref="Q14:X14"/>
    <mergeCell ref="B16:C16"/>
    <mergeCell ref="D16:J16"/>
    <mergeCell ref="Q16:S16"/>
    <mergeCell ref="T16:W16"/>
    <mergeCell ref="B10:K10"/>
    <mergeCell ref="Q10:X10"/>
    <mergeCell ref="B11:J11"/>
    <mergeCell ref="Q11:W11"/>
    <mergeCell ref="B12:J12"/>
    <mergeCell ref="Q12:W12"/>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B36:M36"/>
    <mergeCell ref="Q36:Z36"/>
    <mergeCell ref="B37:D37"/>
    <mergeCell ref="E37:K37"/>
    <mergeCell ref="L37:M37"/>
    <mergeCell ref="Q37:T37"/>
    <mergeCell ref="U37:W37"/>
    <mergeCell ref="B31:D31"/>
    <mergeCell ref="E31:J31"/>
    <mergeCell ref="M31:M32"/>
    <mergeCell ref="Q31:T31"/>
    <mergeCell ref="U31:W31"/>
    <mergeCell ref="Z31:Z32"/>
    <mergeCell ref="B32:C32"/>
    <mergeCell ref="E32:K32"/>
    <mergeCell ref="Q32:S32"/>
    <mergeCell ref="U32:X32"/>
    <mergeCell ref="W42:X42"/>
    <mergeCell ref="B43:K43"/>
    <mergeCell ref="R43:S43"/>
    <mergeCell ref="W43:X43"/>
    <mergeCell ref="B44:J44"/>
    <mergeCell ref="Q44:Z44"/>
    <mergeCell ref="B39:K39"/>
    <mergeCell ref="M39:M47"/>
    <mergeCell ref="R39:S39"/>
    <mergeCell ref="B40:K40"/>
    <mergeCell ref="R40:S40"/>
    <mergeCell ref="B41:K41"/>
    <mergeCell ref="R41:S41"/>
    <mergeCell ref="B42:K42"/>
    <mergeCell ref="R42:S42"/>
    <mergeCell ref="B45:J45"/>
    <mergeCell ref="B46:K46"/>
    <mergeCell ref="B47:K47"/>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E62:J62"/>
    <mergeCell ref="E66:M66"/>
    <mergeCell ref="R66:S66"/>
    <mergeCell ref="U66:X66"/>
    <mergeCell ref="R68:S68"/>
    <mergeCell ref="U68:X68"/>
    <mergeCell ref="B70:Z71"/>
    <mergeCell ref="B64:D64"/>
    <mergeCell ref="E64:J64"/>
    <mergeCell ref="M64:M65"/>
    <mergeCell ref="R64:X64"/>
    <mergeCell ref="B65:C65"/>
    <mergeCell ref="E65:K65"/>
    <mergeCell ref="R65:S65"/>
    <mergeCell ref="U65:X65"/>
  </mergeCells>
  <dataValidations count="1">
    <dataValidation allowBlank="1" showInputMessage="1" showErrorMessage="1" promptTitle="ISS A COMPENSAR" prompt="INFORME OS ISS RETIDOS NAS NOTAS-FISCIAS._x000a__x000a_COMPENSADO NO ISS CÁLCULADO AO LADO ESQUERDO DA PLANILHA." sqref="Z31:Z32 M31:M32 M64"/>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opLeftCell="I10" zoomScaleNormal="100" zoomScaleSheetLayoutView="100" workbookViewId="0">
      <selection activeCell="Y13" sqref="Y13"/>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6"/>
      <c r="B1" s="7"/>
      <c r="C1" s="7"/>
      <c r="D1" s="7"/>
      <c r="E1" s="7"/>
      <c r="F1" s="7"/>
      <c r="G1" s="7"/>
      <c r="H1" s="7"/>
      <c r="I1" s="7"/>
      <c r="J1" s="7"/>
      <c r="K1" s="7"/>
      <c r="L1" s="7"/>
      <c r="M1" s="7"/>
      <c r="N1" s="8"/>
      <c r="P1" s="6"/>
      <c r="Q1" s="7"/>
      <c r="R1" s="7"/>
      <c r="S1" s="7"/>
      <c r="T1" s="7"/>
      <c r="U1" s="7"/>
      <c r="V1" s="7"/>
      <c r="W1" s="7"/>
      <c r="X1" s="7"/>
      <c r="Y1" s="7"/>
      <c r="Z1" s="7"/>
      <c r="AA1" s="8"/>
    </row>
    <row r="2" spans="1:30" ht="14.25" customHeight="1" x14ac:dyDescent="0.4">
      <c r="A2" s="9" t="s">
        <v>2</v>
      </c>
      <c r="B2" s="477" t="s">
        <v>11</v>
      </c>
      <c r="C2" s="478"/>
      <c r="D2" s="478"/>
      <c r="E2" s="478"/>
      <c r="F2" s="478"/>
      <c r="G2" s="478"/>
      <c r="H2" s="478"/>
      <c r="I2" s="478"/>
      <c r="J2" s="478"/>
      <c r="K2" s="478"/>
      <c r="L2" s="478"/>
      <c r="M2" s="479"/>
      <c r="N2" s="153"/>
      <c r="O2" s="152"/>
      <c r="P2" s="151" t="s">
        <v>2</v>
      </c>
      <c r="Q2" s="477" t="s">
        <v>11</v>
      </c>
      <c r="R2" s="478"/>
      <c r="S2" s="478"/>
      <c r="T2" s="478"/>
      <c r="U2" s="478"/>
      <c r="V2" s="478"/>
      <c r="W2" s="478"/>
      <c r="X2" s="478"/>
      <c r="Y2" s="478"/>
      <c r="Z2" s="479"/>
      <c r="AA2" s="10"/>
    </row>
    <row r="3" spans="1:30" s="1" customFormat="1" ht="13.5" customHeight="1" x14ac:dyDescent="0.2">
      <c r="A3" s="11"/>
      <c r="B3" s="486" t="s">
        <v>7</v>
      </c>
      <c r="C3" s="523"/>
      <c r="D3" s="524" t="str">
        <f>IF('L. PRESUMIDO (1º Trim.)'!D3=0,"",'L. PRESUMIDO (1º Trim.)'!D3)</f>
        <v>angelo</v>
      </c>
      <c r="E3" s="525"/>
      <c r="F3" s="525"/>
      <c r="G3" s="525"/>
      <c r="H3" s="525"/>
      <c r="I3" s="525"/>
      <c r="J3" s="526"/>
      <c r="K3" s="526"/>
      <c r="L3" s="526"/>
      <c r="M3" s="527"/>
      <c r="N3" s="148"/>
      <c r="O3" s="150"/>
      <c r="P3" s="146"/>
      <c r="Q3" s="486" t="s">
        <v>7</v>
      </c>
      <c r="R3" s="487"/>
      <c r="S3" s="242"/>
      <c r="T3" s="488" t="str">
        <f>IF(D3=0," ",IF(D3&gt;0,D3))</f>
        <v>angelo</v>
      </c>
      <c r="U3" s="488"/>
      <c r="V3" s="488"/>
      <c r="W3" s="489"/>
      <c r="X3" s="489"/>
      <c r="Y3" s="489"/>
      <c r="Z3" s="490"/>
      <c r="AA3" s="10"/>
    </row>
    <row r="4" spans="1:30" ht="14.25" customHeight="1" x14ac:dyDescent="0.25">
      <c r="A4" s="12"/>
      <c r="B4" s="517" t="s">
        <v>12</v>
      </c>
      <c r="C4" s="518"/>
      <c r="D4" s="519"/>
      <c r="E4" s="520">
        <f>'L. PRESUMIDO (3º Trim.)'!E37+31</f>
        <v>43745</v>
      </c>
      <c r="F4" s="521"/>
      <c r="G4" s="521"/>
      <c r="H4" s="521"/>
      <c r="I4" s="521"/>
      <c r="J4" s="521"/>
      <c r="K4" s="522"/>
      <c r="L4" s="497" t="s">
        <v>258</v>
      </c>
      <c r="M4" s="498"/>
      <c r="N4" s="148"/>
      <c r="O4" s="147"/>
      <c r="P4" s="146"/>
      <c r="Q4" s="499" t="s">
        <v>12</v>
      </c>
      <c r="R4" s="499"/>
      <c r="S4" s="499"/>
      <c r="T4" s="499"/>
      <c r="U4" s="500">
        <f>E4+31</f>
        <v>43776</v>
      </c>
      <c r="V4" s="500"/>
      <c r="W4" s="500"/>
      <c r="X4" s="500"/>
      <c r="Y4" s="497" t="s">
        <v>34</v>
      </c>
      <c r="Z4" s="498"/>
      <c r="AA4" s="10"/>
    </row>
    <row r="5" spans="1:30" ht="5.25" customHeight="1" x14ac:dyDescent="0.35">
      <c r="A5" s="12"/>
      <c r="B5" s="3"/>
      <c r="C5" s="3"/>
      <c r="D5" s="3"/>
      <c r="E5" s="3"/>
      <c r="F5" s="3"/>
      <c r="G5" s="3"/>
      <c r="H5" s="3"/>
      <c r="I5" s="3"/>
      <c r="J5" s="3"/>
      <c r="K5" s="3"/>
      <c r="L5" s="3"/>
      <c r="M5" s="2"/>
      <c r="N5" s="10"/>
      <c r="P5" s="12"/>
      <c r="Q5" s="3"/>
      <c r="R5" s="3"/>
      <c r="S5" s="3"/>
      <c r="T5" s="3"/>
      <c r="U5" s="3"/>
      <c r="V5" s="3"/>
      <c r="W5" s="3"/>
      <c r="X5" s="3"/>
      <c r="Y5" s="3"/>
      <c r="Z5" s="2"/>
      <c r="AA5" s="10"/>
    </row>
    <row r="6" spans="1:30" ht="12.75" customHeight="1" x14ac:dyDescent="0.2">
      <c r="A6" s="11"/>
      <c r="B6" s="366" t="s">
        <v>14</v>
      </c>
      <c r="C6" s="367"/>
      <c r="D6" s="367"/>
      <c r="E6" s="367"/>
      <c r="F6" s="367"/>
      <c r="G6" s="367"/>
      <c r="H6" s="367"/>
      <c r="I6" s="367"/>
      <c r="J6" s="367"/>
      <c r="K6" s="368"/>
      <c r="L6" s="81">
        <v>0</v>
      </c>
      <c r="M6" s="504" t="s">
        <v>17</v>
      </c>
      <c r="N6" s="10"/>
      <c r="P6" s="143"/>
      <c r="Q6" s="471" t="s">
        <v>14</v>
      </c>
      <c r="R6" s="472"/>
      <c r="S6" s="472"/>
      <c r="T6" s="472"/>
      <c r="U6" s="472"/>
      <c r="V6" s="472"/>
      <c r="W6" s="472"/>
      <c r="X6" s="473"/>
      <c r="Y6" s="81"/>
      <c r="Z6" s="504" t="s">
        <v>17</v>
      </c>
      <c r="AA6" s="10"/>
      <c r="AD6" s="42">
        <v>40544</v>
      </c>
    </row>
    <row r="7" spans="1:30" x14ac:dyDescent="0.2">
      <c r="A7" s="11"/>
      <c r="B7" s="366" t="s">
        <v>8</v>
      </c>
      <c r="C7" s="367"/>
      <c r="D7" s="367"/>
      <c r="E7" s="367"/>
      <c r="F7" s="367"/>
      <c r="G7" s="367"/>
      <c r="H7" s="367"/>
      <c r="I7" s="367"/>
      <c r="J7" s="367"/>
      <c r="K7" s="368"/>
      <c r="L7" s="78">
        <v>0</v>
      </c>
      <c r="M7" s="515"/>
      <c r="N7" s="10"/>
      <c r="P7" s="143"/>
      <c r="Q7" s="471" t="s">
        <v>8</v>
      </c>
      <c r="R7" s="472"/>
      <c r="S7" s="472"/>
      <c r="T7" s="472"/>
      <c r="U7" s="472"/>
      <c r="V7" s="472"/>
      <c r="W7" s="472"/>
      <c r="X7" s="473"/>
      <c r="Y7" s="78">
        <v>0</v>
      </c>
      <c r="Z7" s="505"/>
      <c r="AA7" s="10"/>
      <c r="AD7" s="106">
        <v>40909</v>
      </c>
    </row>
    <row r="8" spans="1:30" x14ac:dyDescent="0.2">
      <c r="A8" s="11"/>
      <c r="B8" s="366" t="s">
        <v>0</v>
      </c>
      <c r="C8" s="367"/>
      <c r="D8" s="367"/>
      <c r="E8" s="367"/>
      <c r="F8" s="367"/>
      <c r="G8" s="367"/>
      <c r="H8" s="367"/>
      <c r="I8" s="367"/>
      <c r="J8" s="367"/>
      <c r="K8" s="368"/>
      <c r="L8" s="78">
        <v>0</v>
      </c>
      <c r="M8" s="515"/>
      <c r="N8" s="10"/>
      <c r="P8" s="143"/>
      <c r="Q8" s="471" t="s">
        <v>0</v>
      </c>
      <c r="R8" s="472"/>
      <c r="S8" s="472"/>
      <c r="T8" s="472"/>
      <c r="U8" s="472"/>
      <c r="V8" s="472"/>
      <c r="W8" s="472"/>
      <c r="X8" s="473"/>
      <c r="Y8" s="78">
        <v>0</v>
      </c>
      <c r="Z8" s="505"/>
      <c r="AA8" s="10"/>
      <c r="AD8" s="42">
        <v>41275</v>
      </c>
    </row>
    <row r="9" spans="1:30" x14ac:dyDescent="0.2">
      <c r="A9" s="11"/>
      <c r="B9" s="366" t="s">
        <v>9</v>
      </c>
      <c r="C9" s="367"/>
      <c r="D9" s="367"/>
      <c r="E9" s="367"/>
      <c r="F9" s="367"/>
      <c r="G9" s="367"/>
      <c r="H9" s="367"/>
      <c r="I9" s="367"/>
      <c r="J9" s="367"/>
      <c r="K9" s="368"/>
      <c r="L9" s="78">
        <v>0</v>
      </c>
      <c r="M9" s="515"/>
      <c r="N9" s="10"/>
      <c r="P9" s="143"/>
      <c r="Q9" s="471" t="s">
        <v>9</v>
      </c>
      <c r="R9" s="472"/>
      <c r="S9" s="472"/>
      <c r="T9" s="472"/>
      <c r="U9" s="472"/>
      <c r="V9" s="472"/>
      <c r="W9" s="472"/>
      <c r="X9" s="473"/>
      <c r="Y9" s="78">
        <v>0</v>
      </c>
      <c r="Z9" s="505"/>
      <c r="AA9" s="10"/>
      <c r="AD9" s="106">
        <v>41640</v>
      </c>
    </row>
    <row r="10" spans="1:30" x14ac:dyDescent="0.2">
      <c r="A10" s="11"/>
      <c r="B10" s="366" t="s">
        <v>10</v>
      </c>
      <c r="C10" s="367"/>
      <c r="D10" s="367"/>
      <c r="E10" s="367"/>
      <c r="F10" s="367"/>
      <c r="G10" s="367"/>
      <c r="H10" s="367"/>
      <c r="I10" s="367"/>
      <c r="J10" s="367"/>
      <c r="K10" s="368"/>
      <c r="L10" s="78">
        <v>0</v>
      </c>
      <c r="M10" s="515"/>
      <c r="N10" s="10"/>
      <c r="P10" s="143"/>
      <c r="Q10" s="456" t="s">
        <v>10</v>
      </c>
      <c r="R10" s="457"/>
      <c r="S10" s="457"/>
      <c r="T10" s="457"/>
      <c r="U10" s="457"/>
      <c r="V10" s="457"/>
      <c r="W10" s="457"/>
      <c r="X10" s="458"/>
      <c r="Y10" s="78">
        <v>0</v>
      </c>
      <c r="Z10" s="505"/>
      <c r="AA10" s="10"/>
      <c r="AD10" s="42">
        <v>42005</v>
      </c>
    </row>
    <row r="11" spans="1:30" ht="14.25" customHeight="1" x14ac:dyDescent="0.2">
      <c r="A11" s="11"/>
      <c r="B11" s="410" t="s">
        <v>37</v>
      </c>
      <c r="C11" s="411"/>
      <c r="D11" s="411"/>
      <c r="E11" s="411"/>
      <c r="F11" s="411"/>
      <c r="G11" s="411"/>
      <c r="H11" s="411"/>
      <c r="I11" s="411"/>
      <c r="J11" s="411"/>
      <c r="K11" s="144">
        <v>0.08</v>
      </c>
      <c r="L11" s="81">
        <v>0</v>
      </c>
      <c r="M11" s="515"/>
      <c r="N11" s="10"/>
      <c r="P11" s="143"/>
      <c r="Q11" s="461" t="s">
        <v>36</v>
      </c>
      <c r="R11" s="462"/>
      <c r="S11" s="462"/>
      <c r="T11" s="462"/>
      <c r="U11" s="462"/>
      <c r="V11" s="462"/>
      <c r="W11" s="462"/>
      <c r="X11" s="145">
        <f>K11</f>
        <v>0.08</v>
      </c>
      <c r="Y11" s="81">
        <v>0</v>
      </c>
      <c r="Z11" s="505"/>
      <c r="AA11" s="10"/>
      <c r="AD11" s="106">
        <v>42370</v>
      </c>
    </row>
    <row r="12" spans="1:30" ht="14.25" customHeight="1" x14ac:dyDescent="0.2">
      <c r="A12" s="11"/>
      <c r="B12" s="410" t="s">
        <v>36</v>
      </c>
      <c r="C12" s="411"/>
      <c r="D12" s="411"/>
      <c r="E12" s="411"/>
      <c r="F12" s="411"/>
      <c r="G12" s="411"/>
      <c r="H12" s="411"/>
      <c r="I12" s="411"/>
      <c r="J12" s="411"/>
      <c r="K12" s="144">
        <v>0.32</v>
      </c>
      <c r="L12" s="81">
        <v>0</v>
      </c>
      <c r="M12" s="515"/>
      <c r="N12" s="10"/>
      <c r="P12" s="143"/>
      <c r="Q12" s="463" t="s">
        <v>36</v>
      </c>
      <c r="R12" s="464"/>
      <c r="S12" s="464"/>
      <c r="T12" s="464"/>
      <c r="U12" s="464"/>
      <c r="V12" s="464"/>
      <c r="W12" s="464"/>
      <c r="X12" s="83">
        <f>K12</f>
        <v>0.32</v>
      </c>
      <c r="Y12" s="81">
        <v>0</v>
      </c>
      <c r="Z12" s="505"/>
      <c r="AA12" s="10"/>
      <c r="AD12" s="42">
        <v>42736</v>
      </c>
    </row>
    <row r="13" spans="1:30" x14ac:dyDescent="0.2">
      <c r="A13" s="11"/>
      <c r="B13" s="366" t="s">
        <v>3</v>
      </c>
      <c r="C13" s="367"/>
      <c r="D13" s="367"/>
      <c r="E13" s="367"/>
      <c r="F13" s="367"/>
      <c r="G13" s="367"/>
      <c r="H13" s="367"/>
      <c r="I13" s="367"/>
      <c r="J13" s="367"/>
      <c r="K13" s="368"/>
      <c r="L13" s="78">
        <v>0</v>
      </c>
      <c r="M13" s="515"/>
      <c r="N13" s="10"/>
      <c r="P13" s="143"/>
      <c r="Q13" s="468" t="s">
        <v>3</v>
      </c>
      <c r="R13" s="469"/>
      <c r="S13" s="469"/>
      <c r="T13" s="469"/>
      <c r="U13" s="469"/>
      <c r="V13" s="469"/>
      <c r="W13" s="469"/>
      <c r="X13" s="470"/>
      <c r="Y13" s="78">
        <v>0</v>
      </c>
      <c r="Z13" s="505"/>
      <c r="AA13" s="10"/>
      <c r="AD13" s="106">
        <v>43101</v>
      </c>
    </row>
    <row r="14" spans="1:30" x14ac:dyDescent="0.2">
      <c r="A14" s="11"/>
      <c r="B14" s="366" t="s">
        <v>4</v>
      </c>
      <c r="C14" s="367"/>
      <c r="D14" s="367"/>
      <c r="E14" s="367"/>
      <c r="F14" s="367"/>
      <c r="G14" s="367"/>
      <c r="H14" s="367"/>
      <c r="I14" s="367"/>
      <c r="J14" s="367"/>
      <c r="K14" s="368"/>
      <c r="L14" s="78">
        <v>0</v>
      </c>
      <c r="M14" s="516"/>
      <c r="N14" s="10"/>
      <c r="P14" s="143"/>
      <c r="Q14" s="471" t="s">
        <v>4</v>
      </c>
      <c r="R14" s="472"/>
      <c r="S14" s="472"/>
      <c r="T14" s="472"/>
      <c r="U14" s="472"/>
      <c r="V14" s="472"/>
      <c r="W14" s="472"/>
      <c r="X14" s="473"/>
      <c r="Y14" s="78">
        <v>0</v>
      </c>
      <c r="Z14" s="506"/>
      <c r="AA14" s="10"/>
      <c r="AD14" s="42">
        <v>43466</v>
      </c>
    </row>
    <row r="15" spans="1:30" ht="3" customHeight="1" x14ac:dyDescent="0.25">
      <c r="A15" s="11"/>
      <c r="B15" s="4"/>
      <c r="C15" s="4"/>
      <c r="D15" s="4"/>
      <c r="E15" s="4"/>
      <c r="F15" s="4"/>
      <c r="G15" s="4"/>
      <c r="H15" s="4"/>
      <c r="I15" s="4"/>
      <c r="J15" s="4"/>
      <c r="K15" s="4"/>
      <c r="L15" s="142"/>
      <c r="M15" s="5"/>
      <c r="N15" s="10"/>
      <c r="P15" s="11"/>
      <c r="Q15" s="4"/>
      <c r="R15" s="4"/>
      <c r="S15" s="4"/>
      <c r="T15" s="4"/>
      <c r="U15" s="4"/>
      <c r="V15" s="4"/>
      <c r="W15" s="4"/>
      <c r="X15" s="4"/>
      <c r="Y15" s="142"/>
      <c r="Z15" s="5"/>
      <c r="AA15" s="10"/>
      <c r="AD15" s="106">
        <v>43831</v>
      </c>
    </row>
    <row r="16" spans="1:30" x14ac:dyDescent="0.2">
      <c r="A16" s="11"/>
      <c r="B16" s="369" t="s">
        <v>5</v>
      </c>
      <c r="C16" s="370"/>
      <c r="D16" s="369" t="s">
        <v>1</v>
      </c>
      <c r="E16" s="371"/>
      <c r="F16" s="371"/>
      <c r="G16" s="371"/>
      <c r="H16" s="371"/>
      <c r="I16" s="371"/>
      <c r="J16" s="370"/>
      <c r="K16" s="72" t="s">
        <v>6</v>
      </c>
      <c r="L16" s="71" t="s">
        <v>18</v>
      </c>
      <c r="M16" s="70" t="s">
        <v>16</v>
      </c>
      <c r="N16" s="53"/>
      <c r="O16" s="48"/>
      <c r="P16" s="108"/>
      <c r="Q16" s="450" t="s">
        <v>5</v>
      </c>
      <c r="R16" s="451"/>
      <c r="S16" s="452"/>
      <c r="T16" s="369" t="s">
        <v>1</v>
      </c>
      <c r="U16" s="371"/>
      <c r="V16" s="371"/>
      <c r="W16" s="370"/>
      <c r="X16" s="72" t="s">
        <v>6</v>
      </c>
      <c r="Y16" s="71" t="s">
        <v>18</v>
      </c>
      <c r="Z16" s="141" t="s">
        <v>16</v>
      </c>
      <c r="AA16" s="10"/>
      <c r="AD16" s="42">
        <v>44197</v>
      </c>
    </row>
    <row r="17" spans="1:30" ht="14.45" customHeight="1" x14ac:dyDescent="0.2">
      <c r="A17" s="11"/>
      <c r="B17" s="361" t="s">
        <v>92</v>
      </c>
      <c r="C17" s="362"/>
      <c r="D17" s="363"/>
      <c r="E17" s="514">
        <f>(L6+L8+L9+L10+L11+L12+L14)-(L7)</f>
        <v>0</v>
      </c>
      <c r="F17" s="512"/>
      <c r="G17" s="512"/>
      <c r="H17" s="512"/>
      <c r="I17" s="512"/>
      <c r="J17" s="513"/>
      <c r="K17" s="140">
        <v>6.4999999999999997E-3</v>
      </c>
      <c r="L17" s="139">
        <f>E17*K17</f>
        <v>0</v>
      </c>
      <c r="M17" s="448">
        <v>8109</v>
      </c>
      <c r="N17" s="53"/>
      <c r="O17" s="48"/>
      <c r="P17" s="108"/>
      <c r="Q17" s="453" t="s">
        <v>92</v>
      </c>
      <c r="R17" s="454"/>
      <c r="S17" s="454"/>
      <c r="T17" s="455"/>
      <c r="U17" s="299">
        <f>(Y6+Y8+Y9+Y10+Y11+Y12+Y14)-(Y7)</f>
        <v>0</v>
      </c>
      <c r="V17" s="300"/>
      <c r="W17" s="301"/>
      <c r="X17" s="65">
        <f>K17</f>
        <v>6.4999999999999997E-3</v>
      </c>
      <c r="Y17" s="68">
        <f>U17*X17</f>
        <v>0</v>
      </c>
      <c r="Z17" s="445">
        <f>M17</f>
        <v>8109</v>
      </c>
      <c r="AA17" s="10"/>
      <c r="AD17" s="106">
        <v>42095</v>
      </c>
    </row>
    <row r="18" spans="1:30" ht="14.45" customHeight="1" x14ac:dyDescent="0.2">
      <c r="A18" s="11"/>
      <c r="B18" s="297" t="s">
        <v>86</v>
      </c>
      <c r="C18" s="298"/>
      <c r="D18" s="58">
        <v>0</v>
      </c>
      <c r="E18" s="298" t="s">
        <v>77</v>
      </c>
      <c r="F18" s="298"/>
      <c r="G18" s="298"/>
      <c r="H18" s="298"/>
      <c r="I18" s="298"/>
      <c r="J18" s="298"/>
      <c r="K18" s="317"/>
      <c r="L18" s="138">
        <f>L17-D18</f>
        <v>0</v>
      </c>
      <c r="M18" s="449"/>
      <c r="N18" s="53"/>
      <c r="O18" s="48"/>
      <c r="P18" s="108"/>
      <c r="Q18" s="297" t="s">
        <v>86</v>
      </c>
      <c r="R18" s="298"/>
      <c r="S18" s="317"/>
      <c r="T18" s="58">
        <v>0</v>
      </c>
      <c r="U18" s="427" t="s">
        <v>77</v>
      </c>
      <c r="V18" s="428"/>
      <c r="W18" s="428"/>
      <c r="X18" s="429"/>
      <c r="Y18" s="67">
        <f>Y17-T18</f>
        <v>0</v>
      </c>
      <c r="Z18" s="446"/>
      <c r="AA18" s="10"/>
      <c r="AD18" s="42">
        <v>44562</v>
      </c>
    </row>
    <row r="19" spans="1:30" ht="14.45" customHeight="1" x14ac:dyDescent="0.2">
      <c r="A19" s="11"/>
      <c r="B19" s="361" t="s">
        <v>91</v>
      </c>
      <c r="C19" s="362"/>
      <c r="D19" s="363"/>
      <c r="E19" s="514">
        <f>(L6+L8+L9+L10+L11+L12+L14)-(L7)</f>
        <v>0</v>
      </c>
      <c r="F19" s="512"/>
      <c r="G19" s="512"/>
      <c r="H19" s="512"/>
      <c r="I19" s="512"/>
      <c r="J19" s="513"/>
      <c r="K19" s="140">
        <v>0.03</v>
      </c>
      <c r="L19" s="139">
        <f>E19*K19</f>
        <v>0</v>
      </c>
      <c r="M19" s="448">
        <v>2172</v>
      </c>
      <c r="N19" s="53"/>
      <c r="O19" s="48"/>
      <c r="P19" s="108"/>
      <c r="Q19" s="412" t="s">
        <v>91</v>
      </c>
      <c r="R19" s="424"/>
      <c r="S19" s="424"/>
      <c r="T19" s="413"/>
      <c r="U19" s="299">
        <f>(Y6+Y8+Y9+Y10+Y11+Y12+Y14)-(Y7)</f>
        <v>0</v>
      </c>
      <c r="V19" s="300"/>
      <c r="W19" s="301"/>
      <c r="X19" s="65">
        <f>K19</f>
        <v>0.03</v>
      </c>
      <c r="Y19" s="68">
        <f>U19*X19</f>
        <v>0</v>
      </c>
      <c r="Z19" s="445">
        <f>M19</f>
        <v>2172</v>
      </c>
      <c r="AA19" s="10"/>
      <c r="AD19" s="106"/>
    </row>
    <row r="20" spans="1:30" ht="14.45" customHeight="1" x14ac:dyDescent="0.2">
      <c r="A20" s="11"/>
      <c r="B20" s="297" t="s">
        <v>85</v>
      </c>
      <c r="C20" s="298"/>
      <c r="D20" s="58">
        <v>0</v>
      </c>
      <c r="E20" s="298" t="s">
        <v>77</v>
      </c>
      <c r="F20" s="298"/>
      <c r="G20" s="298"/>
      <c r="H20" s="298"/>
      <c r="I20" s="298"/>
      <c r="J20" s="298"/>
      <c r="K20" s="317"/>
      <c r="L20" s="138">
        <f>L19-D20</f>
        <v>0</v>
      </c>
      <c r="M20" s="449"/>
      <c r="N20" s="53"/>
      <c r="O20" s="48"/>
      <c r="P20" s="108"/>
      <c r="Q20" s="297" t="s">
        <v>85</v>
      </c>
      <c r="R20" s="298"/>
      <c r="S20" s="317"/>
      <c r="T20" s="58">
        <v>0</v>
      </c>
      <c r="U20" s="427" t="s">
        <v>77</v>
      </c>
      <c r="V20" s="428"/>
      <c r="W20" s="428"/>
      <c r="X20" s="429"/>
      <c r="Y20" s="67">
        <f>Y19-T20</f>
        <v>0</v>
      </c>
      <c r="Z20" s="446"/>
      <c r="AA20" s="10"/>
      <c r="AD20" s="42"/>
    </row>
    <row r="21" spans="1:30" ht="14.45" customHeight="1" x14ac:dyDescent="0.2">
      <c r="A21" s="11"/>
      <c r="B21" s="430" t="s">
        <v>84</v>
      </c>
      <c r="C21" s="431"/>
      <c r="D21" s="137">
        <f>L6-L7</f>
        <v>0</v>
      </c>
      <c r="E21" s="136">
        <v>0.08</v>
      </c>
      <c r="F21" s="131">
        <f>(D21*E21)</f>
        <v>0</v>
      </c>
      <c r="G21" s="131">
        <f>(U21*E21)</f>
        <v>0</v>
      </c>
      <c r="H21" s="131">
        <f>SUM(E54*E21)</f>
        <v>0</v>
      </c>
      <c r="I21" s="135" t="s">
        <v>13</v>
      </c>
      <c r="J21" s="134">
        <v>0.15</v>
      </c>
      <c r="K21" s="119">
        <f>E21*J21</f>
        <v>1.2E-2</v>
      </c>
      <c r="L21" s="116">
        <f>D21*K21</f>
        <v>0</v>
      </c>
      <c r="M21" s="509"/>
      <c r="N21" s="53"/>
      <c r="O21" s="48"/>
      <c r="P21" s="108"/>
      <c r="Q21" s="332" t="s">
        <v>84</v>
      </c>
      <c r="R21" s="333"/>
      <c r="S21" s="333"/>
      <c r="T21" s="334"/>
      <c r="U21" s="341">
        <f>$Y$6-$Y$7</f>
        <v>0</v>
      </c>
      <c r="V21" s="342"/>
      <c r="W21" s="343"/>
      <c r="X21" s="60">
        <f>K21</f>
        <v>1.2E-2</v>
      </c>
      <c r="Y21" s="59">
        <f>U21*X21</f>
        <v>0</v>
      </c>
      <c r="Z21" s="439">
        <f>M25</f>
        <v>2089</v>
      </c>
      <c r="AA21" s="10"/>
      <c r="AD21" s="106"/>
    </row>
    <row r="22" spans="1:30" ht="14.45" customHeight="1" x14ac:dyDescent="0.2">
      <c r="A22" s="11"/>
      <c r="B22" s="432"/>
      <c r="C22" s="433"/>
      <c r="D22" s="129">
        <f>L11</f>
        <v>0</v>
      </c>
      <c r="E22" s="133">
        <f>K11</f>
        <v>0.08</v>
      </c>
      <c r="F22" s="131">
        <f>(D22*E22)</f>
        <v>0</v>
      </c>
      <c r="G22" s="131">
        <f>(U22*E22)</f>
        <v>0</v>
      </c>
      <c r="H22" s="131">
        <f>(E55*E22)</f>
        <v>0</v>
      </c>
      <c r="I22" s="126" t="s">
        <v>13</v>
      </c>
      <c r="J22" s="125">
        <v>0.15</v>
      </c>
      <c r="K22" s="119">
        <f>E22*J22</f>
        <v>1.2E-2</v>
      </c>
      <c r="L22" s="116">
        <f>D22*K22</f>
        <v>0</v>
      </c>
      <c r="M22" s="510"/>
      <c r="N22" s="53"/>
      <c r="O22" s="48"/>
      <c r="P22" s="108"/>
      <c r="Q22" s="335"/>
      <c r="R22" s="336"/>
      <c r="S22" s="336"/>
      <c r="T22" s="337"/>
      <c r="U22" s="299">
        <f>$Y$11</f>
        <v>0</v>
      </c>
      <c r="V22" s="300"/>
      <c r="W22" s="301"/>
      <c r="X22" s="63">
        <f>K22</f>
        <v>1.2E-2</v>
      </c>
      <c r="Y22" s="59">
        <f>U22*X22</f>
        <v>0</v>
      </c>
      <c r="Z22" s="440"/>
      <c r="AA22" s="10"/>
      <c r="AD22" s="42"/>
    </row>
    <row r="23" spans="1:30" ht="14.45" customHeight="1" x14ac:dyDescent="0.2">
      <c r="A23" s="11"/>
      <c r="B23" s="432"/>
      <c r="C23" s="433"/>
      <c r="D23" s="124">
        <f>L12</f>
        <v>0</v>
      </c>
      <c r="E23" s="132">
        <f>K12</f>
        <v>0.32</v>
      </c>
      <c r="F23" s="131">
        <f>(D23*E23)</f>
        <v>0</v>
      </c>
      <c r="G23" s="131">
        <f>(U23*E23)</f>
        <v>0</v>
      </c>
      <c r="H23" s="131">
        <f>(E56*E23)</f>
        <v>0</v>
      </c>
      <c r="I23" s="121" t="s">
        <v>13</v>
      </c>
      <c r="J23" s="120">
        <v>0.15</v>
      </c>
      <c r="K23" s="119">
        <f>E23*J23</f>
        <v>4.8000000000000001E-2</v>
      </c>
      <c r="L23" s="116">
        <f>D23*K23</f>
        <v>0</v>
      </c>
      <c r="M23" s="510"/>
      <c r="N23" s="53"/>
      <c r="O23" s="48"/>
      <c r="P23" s="108"/>
      <c r="Q23" s="335"/>
      <c r="R23" s="336"/>
      <c r="S23" s="336"/>
      <c r="T23" s="337"/>
      <c r="U23" s="299">
        <f>$Y$12</f>
        <v>0</v>
      </c>
      <c r="V23" s="300"/>
      <c r="W23" s="301"/>
      <c r="X23" s="63">
        <f>K23</f>
        <v>4.8000000000000001E-2</v>
      </c>
      <c r="Y23" s="59">
        <f>U23*X23</f>
        <v>0</v>
      </c>
      <c r="Z23" s="440"/>
      <c r="AA23" s="10"/>
      <c r="AD23" s="106"/>
    </row>
    <row r="24" spans="1:30" ht="14.45" customHeight="1" x14ac:dyDescent="0.2">
      <c r="A24" s="11"/>
      <c r="B24" s="434"/>
      <c r="C24" s="435"/>
      <c r="D24" s="118">
        <f>L8+L9+L10+L13+L14</f>
        <v>0</v>
      </c>
      <c r="E24" s="512"/>
      <c r="F24" s="512"/>
      <c r="G24" s="512"/>
      <c r="H24" s="512"/>
      <c r="I24" s="512"/>
      <c r="J24" s="513"/>
      <c r="K24" s="130">
        <v>0.15</v>
      </c>
      <c r="L24" s="116">
        <f>D24*K24</f>
        <v>0</v>
      </c>
      <c r="M24" s="511"/>
      <c r="N24" s="53"/>
      <c r="O24" s="48"/>
      <c r="P24" s="108"/>
      <c r="Q24" s="338"/>
      <c r="R24" s="339"/>
      <c r="S24" s="339"/>
      <c r="T24" s="340"/>
      <c r="U24" s="299">
        <f>$Y$8+$Y$9+$Y$10+$Y$13+$Y$14</f>
        <v>0</v>
      </c>
      <c r="V24" s="300"/>
      <c r="W24" s="301"/>
      <c r="X24" s="65">
        <f>K24</f>
        <v>0.15</v>
      </c>
      <c r="Y24" s="59">
        <f>U24*X24</f>
        <v>0</v>
      </c>
      <c r="Z24" s="440"/>
      <c r="AA24" s="10"/>
      <c r="AD24" s="42"/>
    </row>
    <row r="25" spans="1:30" ht="14.45" customHeight="1" x14ac:dyDescent="0.2">
      <c r="A25" s="11"/>
      <c r="B25" s="329" t="s">
        <v>83</v>
      </c>
      <c r="C25" s="330"/>
      <c r="D25" s="58">
        <v>0</v>
      </c>
      <c r="E25" s="298" t="s">
        <v>77</v>
      </c>
      <c r="F25" s="298"/>
      <c r="G25" s="298"/>
      <c r="H25" s="298"/>
      <c r="I25" s="298"/>
      <c r="J25" s="298"/>
      <c r="K25" s="317"/>
      <c r="L25" s="115">
        <f>SUM(L21:L24)-D25</f>
        <v>0</v>
      </c>
      <c r="M25" s="241">
        <v>2089</v>
      </c>
      <c r="N25" s="53"/>
      <c r="O25" s="48"/>
      <c r="P25" s="108"/>
      <c r="Q25" s="329" t="s">
        <v>83</v>
      </c>
      <c r="R25" s="330"/>
      <c r="S25" s="443"/>
      <c r="T25" s="58">
        <v>0</v>
      </c>
      <c r="U25" s="427" t="s">
        <v>77</v>
      </c>
      <c r="V25" s="428"/>
      <c r="W25" s="428"/>
      <c r="X25" s="429"/>
      <c r="Y25" s="113">
        <f>Y21+Y22+Y23+Y24-T25</f>
        <v>0</v>
      </c>
      <c r="Z25" s="444"/>
      <c r="AA25" s="10"/>
      <c r="AD25" s="106"/>
    </row>
    <row r="26" spans="1:30" ht="14.45" customHeight="1" x14ac:dyDescent="0.2">
      <c r="A26" s="11"/>
      <c r="B26" s="430" t="s">
        <v>82</v>
      </c>
      <c r="C26" s="431"/>
      <c r="D26" s="129">
        <f>(L6)-(L7)</f>
        <v>0</v>
      </c>
      <c r="E26" s="128">
        <v>0.12</v>
      </c>
      <c r="F26" s="127"/>
      <c r="G26" s="127"/>
      <c r="H26" s="122"/>
      <c r="I26" s="126" t="s">
        <v>13</v>
      </c>
      <c r="J26" s="125">
        <v>0.09</v>
      </c>
      <c r="K26" s="119">
        <f>E26*J26</f>
        <v>1.0800000000000001E-2</v>
      </c>
      <c r="L26" s="116">
        <f>D26*K26</f>
        <v>0</v>
      </c>
      <c r="M26" s="509"/>
      <c r="N26" s="53"/>
      <c r="O26" s="48"/>
      <c r="P26" s="108"/>
      <c r="Q26" s="332" t="s">
        <v>82</v>
      </c>
      <c r="R26" s="333"/>
      <c r="S26" s="333"/>
      <c r="T26" s="334"/>
      <c r="U26" s="299">
        <f>($Y$6)-($Y$7)</f>
        <v>0</v>
      </c>
      <c r="V26" s="300"/>
      <c r="W26" s="301"/>
      <c r="X26" s="63">
        <f>K26</f>
        <v>1.0800000000000001E-2</v>
      </c>
      <c r="Y26" s="59">
        <f>U26*X26</f>
        <v>0</v>
      </c>
      <c r="Z26" s="439">
        <f>M30</f>
        <v>2372</v>
      </c>
      <c r="AA26" s="10"/>
      <c r="AD26" s="42"/>
    </row>
    <row r="27" spans="1:30" ht="14.45" customHeight="1" x14ac:dyDescent="0.2">
      <c r="A27" s="11"/>
      <c r="B27" s="432"/>
      <c r="C27" s="433"/>
      <c r="D27" s="124">
        <f>L11</f>
        <v>0</v>
      </c>
      <c r="E27" s="120">
        <v>0.12</v>
      </c>
      <c r="F27" s="123"/>
      <c r="G27" s="123"/>
      <c r="H27" s="244"/>
      <c r="I27" s="121" t="s">
        <v>13</v>
      </c>
      <c r="J27" s="120">
        <v>0.09</v>
      </c>
      <c r="K27" s="119">
        <f>E27*J27</f>
        <v>1.0800000000000001E-2</v>
      </c>
      <c r="L27" s="116">
        <f>D27*K27</f>
        <v>0</v>
      </c>
      <c r="M27" s="510"/>
      <c r="N27" s="53"/>
      <c r="O27" s="48"/>
      <c r="P27" s="108"/>
      <c r="Q27" s="335"/>
      <c r="R27" s="336"/>
      <c r="S27" s="336"/>
      <c r="T27" s="337"/>
      <c r="U27" s="299">
        <f>$Y$11</f>
        <v>0</v>
      </c>
      <c r="V27" s="300"/>
      <c r="W27" s="301"/>
      <c r="X27" s="63">
        <f>K27</f>
        <v>1.0800000000000001E-2</v>
      </c>
      <c r="Y27" s="59">
        <f>U27*X27</f>
        <v>0</v>
      </c>
      <c r="Z27" s="440"/>
      <c r="AA27" s="10"/>
      <c r="AD27" s="106"/>
    </row>
    <row r="28" spans="1:30" ht="14.45" customHeight="1" x14ac:dyDescent="0.2">
      <c r="A28" s="11"/>
      <c r="B28" s="432"/>
      <c r="C28" s="433"/>
      <c r="D28" s="243">
        <f>L12</f>
        <v>0</v>
      </c>
      <c r="E28" s="128">
        <v>0.32</v>
      </c>
      <c r="F28" s="245"/>
      <c r="G28" s="245"/>
      <c r="H28" s="246"/>
      <c r="I28" s="126" t="s">
        <v>13</v>
      </c>
      <c r="J28" s="125">
        <v>0.09</v>
      </c>
      <c r="K28" s="119">
        <f>E28*J28</f>
        <v>2.8799999999999999E-2</v>
      </c>
      <c r="L28" s="116">
        <f>D28*K28</f>
        <v>0</v>
      </c>
      <c r="M28" s="510"/>
      <c r="N28" s="53"/>
      <c r="O28" s="48"/>
      <c r="P28" s="108"/>
      <c r="Q28" s="335"/>
      <c r="R28" s="336"/>
      <c r="S28" s="336"/>
      <c r="T28" s="337"/>
      <c r="U28" s="299">
        <f>$Y$12</f>
        <v>0</v>
      </c>
      <c r="V28" s="300"/>
      <c r="W28" s="301"/>
      <c r="X28" s="63">
        <f>K28</f>
        <v>2.8799999999999999E-2</v>
      </c>
      <c r="Y28" s="59">
        <f>U28*X28</f>
        <v>0</v>
      </c>
      <c r="Z28" s="440"/>
      <c r="AA28" s="10"/>
      <c r="AD28" s="106"/>
    </row>
    <row r="29" spans="1:30" ht="14.45" customHeight="1" x14ac:dyDescent="0.2">
      <c r="A29" s="11"/>
      <c r="B29" s="434"/>
      <c r="C29" s="435"/>
      <c r="D29" s="118">
        <f>(L8+L9+L10+L13+L14)</f>
        <v>0</v>
      </c>
      <c r="E29" s="512"/>
      <c r="F29" s="512"/>
      <c r="G29" s="512"/>
      <c r="H29" s="512"/>
      <c r="I29" s="512"/>
      <c r="J29" s="513"/>
      <c r="K29" s="117">
        <v>0.09</v>
      </c>
      <c r="L29" s="116">
        <f>D29*9%</f>
        <v>0</v>
      </c>
      <c r="M29" s="511"/>
      <c r="N29" s="53"/>
      <c r="O29" s="48"/>
      <c r="P29" s="108"/>
      <c r="Q29" s="338"/>
      <c r="R29" s="339"/>
      <c r="S29" s="339"/>
      <c r="T29" s="340"/>
      <c r="U29" s="299">
        <f>($Y$8+$Y$9+$Y$10+$Y$13+$Y$14)</f>
        <v>0</v>
      </c>
      <c r="V29" s="300"/>
      <c r="W29" s="301"/>
      <c r="X29" s="60">
        <f>K29</f>
        <v>0.09</v>
      </c>
      <c r="Y29" s="59">
        <f>U29*X29</f>
        <v>0</v>
      </c>
      <c r="Z29" s="440"/>
      <c r="AA29" s="10"/>
      <c r="AD29" s="42"/>
    </row>
    <row r="30" spans="1:30" ht="14.45" customHeight="1" x14ac:dyDescent="0.2">
      <c r="A30" s="11"/>
      <c r="B30" s="329" t="s">
        <v>81</v>
      </c>
      <c r="C30" s="330"/>
      <c r="D30" s="58">
        <v>0</v>
      </c>
      <c r="E30" s="298" t="s">
        <v>77</v>
      </c>
      <c r="F30" s="298"/>
      <c r="G30" s="298"/>
      <c r="H30" s="298"/>
      <c r="I30" s="298"/>
      <c r="J30" s="298"/>
      <c r="K30" s="317"/>
      <c r="L30" s="115">
        <f>SUM(L26:L29)-D30</f>
        <v>0</v>
      </c>
      <c r="M30" s="241">
        <v>2372</v>
      </c>
      <c r="N30" s="53"/>
      <c r="O30" s="48"/>
      <c r="P30" s="108"/>
      <c r="Q30" s="329" t="s">
        <v>81</v>
      </c>
      <c r="R30" s="330"/>
      <c r="S30" s="443"/>
      <c r="T30" s="58">
        <v>0</v>
      </c>
      <c r="U30" s="427" t="s">
        <v>77</v>
      </c>
      <c r="V30" s="428"/>
      <c r="W30" s="428"/>
      <c r="X30" s="429"/>
      <c r="Y30" s="113">
        <f>Y26+Y27+Y29-T30</f>
        <v>0</v>
      </c>
      <c r="Z30" s="440"/>
      <c r="AA30" s="10"/>
      <c r="AD30" s="106"/>
    </row>
    <row r="31" spans="1:30" ht="14.45" customHeight="1" x14ac:dyDescent="0.2">
      <c r="A31" s="11"/>
      <c r="B31" s="297" t="s">
        <v>80</v>
      </c>
      <c r="C31" s="298"/>
      <c r="D31" s="298"/>
      <c r="E31" s="507">
        <f>L11+L12</f>
        <v>0</v>
      </c>
      <c r="F31" s="507"/>
      <c r="G31" s="507"/>
      <c r="H31" s="507"/>
      <c r="I31" s="507"/>
      <c r="J31" s="508"/>
      <c r="K31" s="112">
        <v>0.05</v>
      </c>
      <c r="L31" s="111">
        <f>(L11+L12)*K31-M31</f>
        <v>0</v>
      </c>
      <c r="M31" s="425"/>
      <c r="N31" s="53"/>
      <c r="O31" s="48"/>
      <c r="P31" s="108"/>
      <c r="Q31" s="412" t="s">
        <v>90</v>
      </c>
      <c r="R31" s="424"/>
      <c r="S31" s="424"/>
      <c r="T31" s="413"/>
      <c r="U31" s="299">
        <f>($Y$11+$Y$12)</f>
        <v>0</v>
      </c>
      <c r="V31" s="300"/>
      <c r="W31" s="301"/>
      <c r="X31" s="60">
        <f>K31</f>
        <v>0.05</v>
      </c>
      <c r="Y31" s="110">
        <f>(Y11+Y12)*K31-Z31</f>
        <v>0</v>
      </c>
      <c r="Z31" s="425"/>
      <c r="AA31" s="10"/>
      <c r="AD31" s="42"/>
    </row>
    <row r="32" spans="1:30" ht="14.45" customHeight="1" x14ac:dyDescent="0.2">
      <c r="A32" s="11"/>
      <c r="B32" s="297" t="s">
        <v>78</v>
      </c>
      <c r="C32" s="298"/>
      <c r="D32" s="58">
        <v>0</v>
      </c>
      <c r="E32" s="298" t="s">
        <v>77</v>
      </c>
      <c r="F32" s="298"/>
      <c r="G32" s="298"/>
      <c r="H32" s="298"/>
      <c r="I32" s="298"/>
      <c r="J32" s="298"/>
      <c r="K32" s="317"/>
      <c r="L32" s="109">
        <f>L31-D32</f>
        <v>0</v>
      </c>
      <c r="M32" s="426"/>
      <c r="N32" s="53"/>
      <c r="O32" s="48"/>
      <c r="P32" s="108"/>
      <c r="Q32" s="297" t="s">
        <v>78</v>
      </c>
      <c r="R32" s="298"/>
      <c r="S32" s="317"/>
      <c r="T32" s="58">
        <v>0</v>
      </c>
      <c r="U32" s="427" t="s">
        <v>77</v>
      </c>
      <c r="V32" s="428"/>
      <c r="W32" s="428"/>
      <c r="X32" s="429"/>
      <c r="Y32" s="107">
        <f>Y31-T32</f>
        <v>0</v>
      </c>
      <c r="Z32" s="426"/>
      <c r="AA32" s="10"/>
      <c r="AD32" s="42"/>
    </row>
    <row r="33" spans="1:32" ht="5.25" customHeight="1" thickBot="1" x14ac:dyDescent="0.25">
      <c r="A33" s="13"/>
      <c r="B33" s="14"/>
      <c r="C33" s="14"/>
      <c r="D33" s="14"/>
      <c r="E33" s="14"/>
      <c r="F33" s="14"/>
      <c r="G33" s="14"/>
      <c r="H33" s="14"/>
      <c r="I33" s="14"/>
      <c r="J33" s="14"/>
      <c r="K33" s="14"/>
      <c r="L33" s="14"/>
      <c r="M33" s="14"/>
      <c r="N33" s="15"/>
      <c r="P33" s="13"/>
      <c r="Q33" s="14"/>
      <c r="R33" s="14"/>
      <c r="S33" s="14"/>
      <c r="T33" s="14"/>
      <c r="U33" s="14"/>
      <c r="V33" s="14"/>
      <c r="W33" s="14"/>
      <c r="X33" s="14"/>
      <c r="Y33" s="14"/>
      <c r="Z33" s="14"/>
      <c r="AA33" s="15"/>
      <c r="AD33" s="106"/>
    </row>
    <row r="34" spans="1:32" ht="2.25" customHeight="1" thickBot="1" x14ac:dyDescent="0.25">
      <c r="P34" s="22"/>
      <c r="Q34" s="22"/>
      <c r="R34" s="22"/>
      <c r="S34" s="22"/>
      <c r="T34" s="22"/>
      <c r="U34" s="22"/>
      <c r="V34" s="22"/>
      <c r="W34" s="22"/>
      <c r="X34" s="22"/>
      <c r="Y34" s="22"/>
      <c r="Z34" s="22"/>
      <c r="AA34" s="22"/>
      <c r="AD34" s="42"/>
    </row>
    <row r="35" spans="1:32" ht="4.5" customHeight="1" x14ac:dyDescent="0.2">
      <c r="A35" s="6"/>
      <c r="B35" s="7"/>
      <c r="C35" s="7"/>
      <c r="D35" s="7"/>
      <c r="E35" s="7"/>
      <c r="F35" s="7"/>
      <c r="G35" s="7"/>
      <c r="H35" s="7"/>
      <c r="I35" s="7"/>
      <c r="J35" s="7"/>
      <c r="K35" s="7"/>
      <c r="L35" s="7"/>
      <c r="M35" s="7"/>
      <c r="N35" s="8"/>
      <c r="P35" s="16"/>
      <c r="Q35" s="17"/>
      <c r="R35" s="17"/>
      <c r="S35" s="17"/>
      <c r="T35" s="17"/>
      <c r="U35" s="17"/>
      <c r="V35" s="17"/>
      <c r="W35" s="17"/>
      <c r="X35" s="17"/>
      <c r="Y35" s="17"/>
      <c r="Z35" s="17"/>
      <c r="AA35" s="18"/>
      <c r="AD35" s="106"/>
    </row>
    <row r="36" spans="1:32" ht="15.75" customHeight="1" x14ac:dyDescent="0.4">
      <c r="A36" s="9" t="s">
        <v>2</v>
      </c>
      <c r="B36" s="389" t="s">
        <v>11</v>
      </c>
      <c r="C36" s="390"/>
      <c r="D36" s="390"/>
      <c r="E36" s="390"/>
      <c r="F36" s="390"/>
      <c r="G36" s="390"/>
      <c r="H36" s="390"/>
      <c r="I36" s="390"/>
      <c r="J36" s="390"/>
      <c r="K36" s="390"/>
      <c r="L36" s="390"/>
      <c r="M36" s="391"/>
      <c r="N36" s="53"/>
      <c r="O36" s="48"/>
      <c r="P36" s="105"/>
      <c r="Q36" s="392" t="s">
        <v>89</v>
      </c>
      <c r="R36" s="393"/>
      <c r="S36" s="393"/>
      <c r="T36" s="393"/>
      <c r="U36" s="393"/>
      <c r="V36" s="393"/>
      <c r="W36" s="393"/>
      <c r="X36" s="393"/>
      <c r="Y36" s="393"/>
      <c r="Z36" s="394"/>
      <c r="AA36" s="19"/>
      <c r="AD36" s="42"/>
    </row>
    <row r="37" spans="1:32" ht="12.75" customHeight="1" x14ac:dyDescent="0.25">
      <c r="A37" s="12"/>
      <c r="B37" s="395" t="s">
        <v>12</v>
      </c>
      <c r="C37" s="396"/>
      <c r="D37" s="397"/>
      <c r="E37" s="398">
        <f>U4+31</f>
        <v>43807</v>
      </c>
      <c r="F37" s="399"/>
      <c r="G37" s="399"/>
      <c r="H37" s="399"/>
      <c r="I37" s="399"/>
      <c r="J37" s="399"/>
      <c r="K37" s="400"/>
      <c r="L37" s="401" t="s">
        <v>35</v>
      </c>
      <c r="M37" s="402"/>
      <c r="N37" s="53"/>
      <c r="O37" s="48"/>
      <c r="P37" s="52"/>
      <c r="Q37" s="369" t="s">
        <v>21</v>
      </c>
      <c r="R37" s="371"/>
      <c r="S37" s="371"/>
      <c r="T37" s="371"/>
      <c r="U37" s="403">
        <f>E4</f>
        <v>43745</v>
      </c>
      <c r="V37" s="403"/>
      <c r="W37" s="403"/>
      <c r="X37" s="104" t="s">
        <v>20</v>
      </c>
      <c r="Y37" s="240">
        <f>E37</f>
        <v>43807</v>
      </c>
      <c r="Z37" s="102"/>
      <c r="AA37" s="20"/>
    </row>
    <row r="38" spans="1:32" ht="3.75" customHeight="1" x14ac:dyDescent="0.25">
      <c r="A38" s="12"/>
      <c r="B38" s="54"/>
      <c r="C38" s="54"/>
      <c r="D38" s="54"/>
      <c r="E38" s="54"/>
      <c r="F38" s="54"/>
      <c r="G38" s="54"/>
      <c r="H38" s="54"/>
      <c r="I38" s="54"/>
      <c r="J38" s="54"/>
      <c r="K38" s="54"/>
      <c r="L38" s="54"/>
      <c r="M38" s="54"/>
      <c r="N38" s="53"/>
      <c r="O38" s="48"/>
      <c r="P38" s="52"/>
      <c r="Q38" s="51"/>
      <c r="R38" s="51"/>
      <c r="S38" s="51"/>
      <c r="T38" s="51"/>
      <c r="U38" s="51"/>
      <c r="V38" s="51"/>
      <c r="W38" s="51"/>
      <c r="X38" s="51"/>
      <c r="Y38" s="51"/>
      <c r="Z38" s="51"/>
      <c r="AA38" s="20"/>
    </row>
    <row r="39" spans="1:32" ht="14.45" customHeight="1" x14ac:dyDescent="0.2">
      <c r="A39" s="11"/>
      <c r="B39" s="366" t="s">
        <v>14</v>
      </c>
      <c r="C39" s="367"/>
      <c r="D39" s="367"/>
      <c r="E39" s="367"/>
      <c r="F39" s="367"/>
      <c r="G39" s="367"/>
      <c r="H39" s="367"/>
      <c r="I39" s="367"/>
      <c r="J39" s="367"/>
      <c r="K39" s="368"/>
      <c r="L39" s="81">
        <v>0</v>
      </c>
      <c r="M39" s="404" t="s">
        <v>17</v>
      </c>
      <c r="N39" s="53"/>
      <c r="O39" s="48"/>
      <c r="P39" s="52"/>
      <c r="Q39" s="88" t="s">
        <v>22</v>
      </c>
      <c r="R39" s="407" t="s">
        <v>23</v>
      </c>
      <c r="S39" s="408"/>
      <c r="T39" s="88" t="s">
        <v>88</v>
      </c>
      <c r="U39" s="101"/>
      <c r="V39" s="100"/>
      <c r="W39" s="97" t="s">
        <v>25</v>
      </c>
      <c r="X39" s="96"/>
      <c r="Y39" s="96"/>
      <c r="Z39" s="99">
        <v>20000</v>
      </c>
      <c r="AA39" s="20"/>
    </row>
    <row r="40" spans="1:32" ht="14.45" customHeight="1" x14ac:dyDescent="0.2">
      <c r="A40" s="11"/>
      <c r="B40" s="366" t="s">
        <v>8</v>
      </c>
      <c r="C40" s="367"/>
      <c r="D40" s="367"/>
      <c r="E40" s="367"/>
      <c r="F40" s="367"/>
      <c r="G40" s="367"/>
      <c r="H40" s="367"/>
      <c r="I40" s="367"/>
      <c r="J40" s="367"/>
      <c r="K40" s="368"/>
      <c r="L40" s="78">
        <v>0</v>
      </c>
      <c r="M40" s="405"/>
      <c r="N40" s="53"/>
      <c r="O40" s="48"/>
      <c r="P40" s="52"/>
      <c r="Q40" s="61">
        <f>$E$4</f>
        <v>43745</v>
      </c>
      <c r="R40" s="409">
        <f>SUM(F21:F23)+D24</f>
        <v>0</v>
      </c>
      <c r="S40" s="409"/>
      <c r="T40" s="87">
        <f>IF(AF40&lt;=0,0,IF(AF40&gt;0,AF40))</f>
        <v>0</v>
      </c>
      <c r="U40" s="86"/>
      <c r="V40" s="98"/>
      <c r="W40" s="97" t="s">
        <v>26</v>
      </c>
      <c r="X40" s="96"/>
      <c r="Y40" s="96"/>
      <c r="Z40" s="95">
        <f>Z39*3</f>
        <v>60000</v>
      </c>
      <c r="AA40" s="20"/>
      <c r="AF40" s="89">
        <f>IF(R43&gt;$Z$40,(R40-$Z$40)*W43,IF(R43&lt;$Z$40,0))</f>
        <v>0</v>
      </c>
    </row>
    <row r="41" spans="1:32" ht="14.45" customHeight="1" x14ac:dyDescent="0.2">
      <c r="A41" s="11"/>
      <c r="B41" s="366" t="s">
        <v>0</v>
      </c>
      <c r="C41" s="367"/>
      <c r="D41" s="367"/>
      <c r="E41" s="367"/>
      <c r="F41" s="367"/>
      <c r="G41" s="367"/>
      <c r="H41" s="367"/>
      <c r="I41" s="367"/>
      <c r="J41" s="367"/>
      <c r="K41" s="368"/>
      <c r="L41" s="78">
        <v>0</v>
      </c>
      <c r="M41" s="405"/>
      <c r="N41" s="53"/>
      <c r="O41" s="48"/>
      <c r="P41" s="52"/>
      <c r="Q41" s="61">
        <f>$U$4</f>
        <v>43776</v>
      </c>
      <c r="R41" s="409">
        <f>SUM(G21:G23)+U24</f>
        <v>0</v>
      </c>
      <c r="S41" s="409"/>
      <c r="T41" s="87">
        <f>IF(AF41&lt;=0,0,IF(AF41&gt;0,AF41))</f>
        <v>0</v>
      </c>
      <c r="U41" s="86"/>
      <c r="V41" s="51"/>
      <c r="W41" s="94" t="s">
        <v>54</v>
      </c>
      <c r="X41" s="93"/>
      <c r="Y41" s="93"/>
      <c r="Z41" s="92">
        <f>R43-Z40</f>
        <v>-60000</v>
      </c>
      <c r="AA41" s="20"/>
      <c r="AF41" s="89">
        <f>IF(R43&gt;$Z$40,(R41+R40-$Z$40)*W43-T40,IF(R43&lt;$Z$40,0))</f>
        <v>0</v>
      </c>
    </row>
    <row r="42" spans="1:32" ht="14.45" customHeight="1" x14ac:dyDescent="0.2">
      <c r="A42" s="11"/>
      <c r="B42" s="366" t="s">
        <v>9</v>
      </c>
      <c r="C42" s="367"/>
      <c r="D42" s="367"/>
      <c r="E42" s="367"/>
      <c r="F42" s="367"/>
      <c r="G42" s="367"/>
      <c r="H42" s="367"/>
      <c r="I42" s="367"/>
      <c r="J42" s="367"/>
      <c r="K42" s="368"/>
      <c r="L42" s="78">
        <v>0</v>
      </c>
      <c r="M42" s="405"/>
      <c r="N42" s="53"/>
      <c r="O42" s="48"/>
      <c r="P42" s="52"/>
      <c r="Q42" s="61">
        <f>$E$37</f>
        <v>43807</v>
      </c>
      <c r="R42" s="409">
        <f>SUM(H21:H23)+E57</f>
        <v>0</v>
      </c>
      <c r="S42" s="409"/>
      <c r="T42" s="87">
        <f>AF42</f>
        <v>0</v>
      </c>
      <c r="U42" s="86"/>
      <c r="V42" s="51"/>
      <c r="W42" s="412" t="s">
        <v>28</v>
      </c>
      <c r="X42" s="413"/>
      <c r="Y42" s="91" t="s">
        <v>27</v>
      </c>
      <c r="Z42" s="90" t="s">
        <v>16</v>
      </c>
      <c r="AA42" s="20"/>
      <c r="AF42" s="89">
        <f>IF(R43&gt;$Z$40,(R42+R41+R40-$Z$40)*W43-T40-T41,IF(R42&lt;$Z$40,0))</f>
        <v>0</v>
      </c>
    </row>
    <row r="43" spans="1:32" ht="14.45" customHeight="1" x14ac:dyDescent="0.2">
      <c r="A43" s="11"/>
      <c r="B43" s="366" t="s">
        <v>10</v>
      </c>
      <c r="C43" s="367"/>
      <c r="D43" s="367"/>
      <c r="E43" s="367"/>
      <c r="F43" s="367"/>
      <c r="G43" s="367"/>
      <c r="H43" s="367"/>
      <c r="I43" s="367"/>
      <c r="J43" s="367"/>
      <c r="K43" s="368"/>
      <c r="L43" s="78">
        <v>0</v>
      </c>
      <c r="M43" s="405"/>
      <c r="N43" s="53"/>
      <c r="O43" s="48"/>
      <c r="P43" s="52"/>
      <c r="Q43" s="88" t="s">
        <v>24</v>
      </c>
      <c r="R43" s="409">
        <f>SUM(R40:S42)</f>
        <v>0</v>
      </c>
      <c r="S43" s="409"/>
      <c r="T43" s="87">
        <f>SUM(T40:T42)</f>
        <v>0</v>
      </c>
      <c r="U43" s="86"/>
      <c r="V43" s="51"/>
      <c r="W43" s="414">
        <v>0.1</v>
      </c>
      <c r="X43" s="415"/>
      <c r="Y43" s="85" t="str">
        <f>IF(R43&lt;Z40,"ISENTO",IF(R43&gt;Z40,(R43-Z40)*W43))</f>
        <v>ISENTO</v>
      </c>
      <c r="Z43" s="84">
        <v>2089</v>
      </c>
      <c r="AA43" s="20"/>
    </row>
    <row r="44" spans="1:32" ht="14.45" customHeight="1" x14ac:dyDescent="0.2">
      <c r="A44" s="11"/>
      <c r="B44" s="410" t="s">
        <v>36</v>
      </c>
      <c r="C44" s="411"/>
      <c r="D44" s="411"/>
      <c r="E44" s="411"/>
      <c r="F44" s="411"/>
      <c r="G44" s="411"/>
      <c r="H44" s="411"/>
      <c r="I44" s="411"/>
      <c r="J44" s="411"/>
      <c r="K44" s="83">
        <f>K11</f>
        <v>0.08</v>
      </c>
      <c r="L44" s="81">
        <v>0</v>
      </c>
      <c r="M44" s="405"/>
      <c r="N44" s="53"/>
      <c r="O44" s="48"/>
      <c r="P44" s="52"/>
      <c r="Q44" s="416" t="s">
        <v>55</v>
      </c>
      <c r="R44" s="417"/>
      <c r="S44" s="417"/>
      <c r="T44" s="417"/>
      <c r="U44" s="418"/>
      <c r="V44" s="418"/>
      <c r="W44" s="417"/>
      <c r="X44" s="417"/>
      <c r="Y44" s="417"/>
      <c r="Z44" s="419"/>
      <c r="AA44" s="20"/>
    </row>
    <row r="45" spans="1:32" ht="14.45" customHeight="1" x14ac:dyDescent="0.2">
      <c r="A45" s="11"/>
      <c r="B45" s="410" t="s">
        <v>36</v>
      </c>
      <c r="C45" s="411"/>
      <c r="D45" s="411"/>
      <c r="E45" s="411"/>
      <c r="F45" s="411"/>
      <c r="G45" s="411"/>
      <c r="H45" s="411"/>
      <c r="I45" s="411"/>
      <c r="J45" s="411"/>
      <c r="K45" s="82">
        <f>K12</f>
        <v>0.32</v>
      </c>
      <c r="L45" s="81">
        <v>0</v>
      </c>
      <c r="M45" s="405"/>
      <c r="N45" s="53"/>
      <c r="O45" s="48"/>
      <c r="P45" s="52"/>
      <c r="Q45" s="51"/>
      <c r="R45" s="51"/>
      <c r="S45" s="51"/>
      <c r="T45" s="51"/>
      <c r="U45" s="51"/>
      <c r="V45" s="51"/>
      <c r="W45" s="51"/>
      <c r="X45" s="51"/>
      <c r="Y45" s="51"/>
      <c r="Z45" s="51"/>
      <c r="AA45" s="20"/>
    </row>
    <row r="46" spans="1:32" ht="14.45" customHeight="1" x14ac:dyDescent="0.2">
      <c r="A46" s="11"/>
      <c r="B46" s="366" t="s">
        <v>3</v>
      </c>
      <c r="C46" s="367"/>
      <c r="D46" s="367"/>
      <c r="E46" s="367"/>
      <c r="F46" s="367"/>
      <c r="G46" s="367"/>
      <c r="H46" s="367"/>
      <c r="I46" s="367"/>
      <c r="J46" s="367"/>
      <c r="K46" s="368"/>
      <c r="L46" s="78">
        <v>0</v>
      </c>
      <c r="M46" s="405"/>
      <c r="N46" s="53"/>
      <c r="O46" s="48"/>
      <c r="P46" s="52"/>
      <c r="Q46" s="79"/>
      <c r="R46" s="79"/>
      <c r="S46" s="79"/>
      <c r="T46" s="79"/>
      <c r="U46" s="79"/>
      <c r="V46" s="80"/>
      <c r="W46" s="79"/>
      <c r="X46" s="79"/>
      <c r="Y46" s="79"/>
      <c r="Z46" s="79"/>
      <c r="AA46" s="20"/>
      <c r="AB46" s="1"/>
    </row>
    <row r="47" spans="1:32" ht="14.45" customHeight="1" thickBot="1" x14ac:dyDescent="0.25">
      <c r="A47" s="11"/>
      <c r="B47" s="366" t="s">
        <v>4</v>
      </c>
      <c r="C47" s="367"/>
      <c r="D47" s="367"/>
      <c r="E47" s="367"/>
      <c r="F47" s="367"/>
      <c r="G47" s="367"/>
      <c r="H47" s="367"/>
      <c r="I47" s="367"/>
      <c r="J47" s="367"/>
      <c r="K47" s="368"/>
      <c r="L47" s="78">
        <v>0</v>
      </c>
      <c r="M47" s="406"/>
      <c r="N47" s="53"/>
      <c r="O47" s="48"/>
      <c r="P47" s="47"/>
      <c r="Q47" s="77"/>
      <c r="R47" s="77"/>
      <c r="S47" s="77"/>
      <c r="T47" s="77"/>
      <c r="U47" s="77"/>
      <c r="V47" s="77"/>
      <c r="W47" s="77"/>
      <c r="X47" s="77"/>
      <c r="Y47" s="77"/>
      <c r="Z47" s="77"/>
      <c r="AA47" s="21"/>
    </row>
    <row r="48" spans="1:32" ht="2.25" customHeight="1" thickBot="1" x14ac:dyDescent="0.25">
      <c r="A48" s="11"/>
      <c r="B48" s="75"/>
      <c r="C48" s="75"/>
      <c r="D48" s="75"/>
      <c r="E48" s="75"/>
      <c r="F48" s="75"/>
      <c r="G48" s="75"/>
      <c r="H48" s="75"/>
      <c r="I48" s="75"/>
      <c r="J48" s="75"/>
      <c r="K48" s="75"/>
      <c r="L48" s="76"/>
      <c r="M48" s="75"/>
      <c r="N48" s="53"/>
      <c r="O48" s="48"/>
      <c r="P48" s="48"/>
      <c r="Q48" s="74"/>
      <c r="R48" s="48"/>
      <c r="S48" s="48"/>
      <c r="T48" s="73"/>
      <c r="U48" s="48"/>
      <c r="V48" s="48"/>
      <c r="W48" s="48"/>
      <c r="X48" s="48"/>
      <c r="Y48" s="48"/>
      <c r="Z48" s="48"/>
    </row>
    <row r="49" spans="1:27" x14ac:dyDescent="0.2">
      <c r="A49" s="11"/>
      <c r="B49" s="369" t="s">
        <v>5</v>
      </c>
      <c r="C49" s="370"/>
      <c r="D49" s="369" t="s">
        <v>1</v>
      </c>
      <c r="E49" s="371"/>
      <c r="F49" s="371"/>
      <c r="G49" s="371"/>
      <c r="H49" s="371"/>
      <c r="I49" s="371"/>
      <c r="J49" s="370"/>
      <c r="K49" s="72" t="s">
        <v>6</v>
      </c>
      <c r="L49" s="71" t="s">
        <v>18</v>
      </c>
      <c r="M49" s="70" t="s">
        <v>16</v>
      </c>
      <c r="N49" s="53"/>
      <c r="O49" s="48"/>
      <c r="P49" s="176"/>
      <c r="Q49" s="372" t="s">
        <v>22</v>
      </c>
      <c r="R49" s="374" t="s">
        <v>87</v>
      </c>
      <c r="S49" s="375"/>
      <c r="T49" s="154" t="s">
        <v>30</v>
      </c>
      <c r="U49" s="380" t="s">
        <v>30</v>
      </c>
      <c r="V49" s="381"/>
      <c r="W49" s="381"/>
      <c r="X49" s="382"/>
      <c r="Y49" s="154" t="s">
        <v>30</v>
      </c>
      <c r="Z49" s="154" t="s">
        <v>30</v>
      </c>
      <c r="AA49" s="177"/>
    </row>
    <row r="50" spans="1:27" ht="14.45" customHeight="1" x14ac:dyDescent="0.2">
      <c r="A50" s="11"/>
      <c r="B50" s="361" t="s">
        <v>59</v>
      </c>
      <c r="C50" s="362"/>
      <c r="D50" s="363"/>
      <c r="E50" s="299">
        <f>($L$39+$L$41+$L$42+$L$43+$L$44+$L$45+$L$47)-($L$40)</f>
        <v>0</v>
      </c>
      <c r="F50" s="300"/>
      <c r="G50" s="300"/>
      <c r="H50" s="300"/>
      <c r="I50" s="300"/>
      <c r="J50" s="301"/>
      <c r="K50" s="65">
        <f>K17</f>
        <v>6.4999999999999997E-3</v>
      </c>
      <c r="L50" s="68">
        <f>E50*K50</f>
        <v>0</v>
      </c>
      <c r="M50" s="344">
        <f>M17</f>
        <v>8109</v>
      </c>
      <c r="N50" s="53"/>
      <c r="O50" s="48"/>
      <c r="P50" s="178"/>
      <c r="Q50" s="373"/>
      <c r="R50" s="376"/>
      <c r="S50" s="377"/>
      <c r="T50" s="69">
        <f>M17</f>
        <v>8109</v>
      </c>
      <c r="U50" s="383">
        <f>M19</f>
        <v>2172</v>
      </c>
      <c r="V50" s="384"/>
      <c r="W50" s="384"/>
      <c r="X50" s="385"/>
      <c r="Y50" s="155">
        <f>M25</f>
        <v>2089</v>
      </c>
      <c r="Z50" s="155">
        <f>M30</f>
        <v>2372</v>
      </c>
      <c r="AA50" s="179"/>
    </row>
    <row r="51" spans="1:27" ht="14.45" customHeight="1" x14ac:dyDescent="0.2">
      <c r="A51" s="11"/>
      <c r="B51" s="297" t="s">
        <v>86</v>
      </c>
      <c r="C51" s="298"/>
      <c r="D51" s="58">
        <v>0</v>
      </c>
      <c r="E51" s="298" t="s">
        <v>77</v>
      </c>
      <c r="F51" s="298"/>
      <c r="G51" s="298"/>
      <c r="H51" s="298"/>
      <c r="I51" s="298"/>
      <c r="J51" s="298"/>
      <c r="K51" s="317"/>
      <c r="L51" s="67">
        <f>L50-D51</f>
        <v>0</v>
      </c>
      <c r="M51" s="346"/>
      <c r="N51" s="53"/>
      <c r="O51" s="48"/>
      <c r="P51" s="178"/>
      <c r="Q51" s="373"/>
      <c r="R51" s="378"/>
      <c r="S51" s="379"/>
      <c r="T51" s="156" t="s">
        <v>29</v>
      </c>
      <c r="U51" s="386" t="s">
        <v>31</v>
      </c>
      <c r="V51" s="387"/>
      <c r="W51" s="387"/>
      <c r="X51" s="388"/>
      <c r="Y51" s="157" t="s">
        <v>32</v>
      </c>
      <c r="Z51" s="158" t="s">
        <v>33</v>
      </c>
      <c r="AA51" s="179"/>
    </row>
    <row r="52" spans="1:27" ht="14.45" customHeight="1" x14ac:dyDescent="0.2">
      <c r="A52" s="11"/>
      <c r="B52" s="361" t="s">
        <v>58</v>
      </c>
      <c r="C52" s="362"/>
      <c r="D52" s="363"/>
      <c r="E52" s="299">
        <f>($L$39+$L$41+$L$42+$L$43+$L$44+$L$45+$L$47)-($L$40)</f>
        <v>0</v>
      </c>
      <c r="F52" s="300"/>
      <c r="G52" s="300"/>
      <c r="H52" s="300"/>
      <c r="I52" s="300"/>
      <c r="J52" s="301"/>
      <c r="K52" s="65">
        <f>K19</f>
        <v>0.03</v>
      </c>
      <c r="L52" s="68">
        <f>E52*K52</f>
        <v>0</v>
      </c>
      <c r="M52" s="344">
        <f>M19</f>
        <v>2172</v>
      </c>
      <c r="N52" s="53"/>
      <c r="O52" s="48"/>
      <c r="P52" s="178"/>
      <c r="Q52" s="159">
        <f>$E$4</f>
        <v>43745</v>
      </c>
      <c r="R52" s="324">
        <f>L31</f>
        <v>0</v>
      </c>
      <c r="S52" s="325"/>
      <c r="T52" s="160">
        <f>$L$17</f>
        <v>0</v>
      </c>
      <c r="U52" s="326">
        <f>$L$19</f>
        <v>0</v>
      </c>
      <c r="V52" s="327"/>
      <c r="W52" s="327"/>
      <c r="X52" s="328"/>
      <c r="Y52" s="160">
        <f>SUM(L21:L24)</f>
        <v>0</v>
      </c>
      <c r="Z52" s="160">
        <f>SUM(L26:L29)</f>
        <v>0</v>
      </c>
      <c r="AA52" s="179"/>
    </row>
    <row r="53" spans="1:27" ht="14.45" customHeight="1" x14ac:dyDescent="0.2">
      <c r="A53" s="11"/>
      <c r="B53" s="297" t="s">
        <v>85</v>
      </c>
      <c r="C53" s="298"/>
      <c r="D53" s="58">
        <v>0</v>
      </c>
      <c r="E53" s="298" t="s">
        <v>77</v>
      </c>
      <c r="F53" s="298"/>
      <c r="G53" s="298"/>
      <c r="H53" s="298"/>
      <c r="I53" s="298"/>
      <c r="J53" s="298"/>
      <c r="K53" s="317"/>
      <c r="L53" s="67">
        <f>L52-D53</f>
        <v>0</v>
      </c>
      <c r="M53" s="346"/>
      <c r="N53" s="53"/>
      <c r="O53" s="48"/>
      <c r="P53" s="178"/>
      <c r="Q53" s="161" t="s">
        <v>79</v>
      </c>
      <c r="R53" s="303"/>
      <c r="S53" s="304"/>
      <c r="T53" s="304"/>
      <c r="U53" s="304"/>
      <c r="V53" s="304"/>
      <c r="W53" s="304"/>
      <c r="X53" s="305"/>
      <c r="Y53" s="162">
        <f>IF($R$43&gt;$Z$40,T40,IF($R$43&lt;$Z$40,0))</f>
        <v>0</v>
      </c>
      <c r="Z53" s="163"/>
      <c r="AA53" s="179"/>
    </row>
    <row r="54" spans="1:27" ht="14.45" customHeight="1" x14ac:dyDescent="0.2">
      <c r="A54" s="11"/>
      <c r="B54" s="332" t="s">
        <v>84</v>
      </c>
      <c r="C54" s="333"/>
      <c r="D54" s="334"/>
      <c r="E54" s="341">
        <f>$L$39-$L$40</f>
        <v>0</v>
      </c>
      <c r="F54" s="342"/>
      <c r="G54" s="342"/>
      <c r="H54" s="342"/>
      <c r="I54" s="342"/>
      <c r="J54" s="343"/>
      <c r="K54" s="65">
        <f>K21</f>
        <v>1.2E-2</v>
      </c>
      <c r="L54" s="59">
        <f>E54*K54</f>
        <v>0</v>
      </c>
      <c r="M54" s="344">
        <f>M25</f>
        <v>2089</v>
      </c>
      <c r="N54" s="53"/>
      <c r="O54" s="48"/>
      <c r="P54" s="178"/>
      <c r="Q54" s="161" t="s">
        <v>76</v>
      </c>
      <c r="R54" s="318">
        <f>D32</f>
        <v>0</v>
      </c>
      <c r="S54" s="319"/>
      <c r="T54" s="66">
        <f>D18</f>
        <v>0</v>
      </c>
      <c r="U54" s="320">
        <f>D20</f>
        <v>0</v>
      </c>
      <c r="V54" s="364"/>
      <c r="W54" s="364"/>
      <c r="X54" s="365"/>
      <c r="Y54" s="66">
        <f>D25</f>
        <v>0</v>
      </c>
      <c r="Z54" s="164">
        <f>D30</f>
        <v>0</v>
      </c>
      <c r="AA54" s="179"/>
    </row>
    <row r="55" spans="1:27" ht="14.45" customHeight="1" x14ac:dyDescent="0.2">
      <c r="A55" s="11"/>
      <c r="B55" s="335"/>
      <c r="C55" s="336"/>
      <c r="D55" s="337"/>
      <c r="E55" s="299">
        <f>$L$44</f>
        <v>0</v>
      </c>
      <c r="F55" s="300"/>
      <c r="G55" s="300"/>
      <c r="H55" s="300"/>
      <c r="I55" s="300"/>
      <c r="J55" s="301"/>
      <c r="K55" s="65">
        <f>K22</f>
        <v>1.2E-2</v>
      </c>
      <c r="L55" s="59">
        <f>E55*K55</f>
        <v>0</v>
      </c>
      <c r="M55" s="345"/>
      <c r="N55" s="53"/>
      <c r="O55" s="48"/>
      <c r="P55" s="178"/>
      <c r="Q55" s="165" t="s">
        <v>65</v>
      </c>
      <c r="R55" s="324">
        <f>SUM(R52-R54)</f>
        <v>0</v>
      </c>
      <c r="S55" s="325"/>
      <c r="T55" s="166">
        <f>T52-T54</f>
        <v>0</v>
      </c>
      <c r="U55" s="357">
        <f>U52-U54</f>
        <v>0</v>
      </c>
      <c r="V55" s="358"/>
      <c r="W55" s="358"/>
      <c r="X55" s="359"/>
      <c r="Y55" s="166">
        <f>Y52+Y53-Y54</f>
        <v>0</v>
      </c>
      <c r="Z55" s="166">
        <f>Z52-Z54</f>
        <v>0</v>
      </c>
      <c r="AA55" s="179"/>
    </row>
    <row r="56" spans="1:27" ht="14.45" customHeight="1" x14ac:dyDescent="0.2">
      <c r="A56" s="11"/>
      <c r="B56" s="335"/>
      <c r="C56" s="336"/>
      <c r="D56" s="337"/>
      <c r="E56" s="299">
        <f>$L$45</f>
        <v>0</v>
      </c>
      <c r="F56" s="300"/>
      <c r="G56" s="300"/>
      <c r="H56" s="300"/>
      <c r="I56" s="300"/>
      <c r="J56" s="301"/>
      <c r="K56" s="65">
        <f>K23</f>
        <v>4.8000000000000001E-2</v>
      </c>
      <c r="L56" s="59">
        <f>E56*K56</f>
        <v>0</v>
      </c>
      <c r="M56" s="345"/>
      <c r="N56" s="53"/>
      <c r="O56" s="48"/>
      <c r="P56" s="178"/>
      <c r="Q56" s="358"/>
      <c r="R56" s="358"/>
      <c r="S56" s="239"/>
      <c r="T56" s="168"/>
      <c r="U56" s="360"/>
      <c r="V56" s="358"/>
      <c r="W56" s="358"/>
      <c r="X56" s="358"/>
      <c r="Y56" s="168"/>
      <c r="Z56" s="168"/>
      <c r="AA56" s="179"/>
    </row>
    <row r="57" spans="1:27" ht="14.45" customHeight="1" x14ac:dyDescent="0.2">
      <c r="A57" s="11"/>
      <c r="B57" s="338"/>
      <c r="C57" s="339"/>
      <c r="D57" s="340"/>
      <c r="E57" s="299">
        <f>$L$41+$L$42+$L$43+$L$46+$L$47</f>
        <v>0</v>
      </c>
      <c r="F57" s="300"/>
      <c r="G57" s="300"/>
      <c r="H57" s="300"/>
      <c r="I57" s="300"/>
      <c r="J57" s="301"/>
      <c r="K57" s="65">
        <f>K24</f>
        <v>0.15</v>
      </c>
      <c r="L57" s="59">
        <f>E57*K57</f>
        <v>0</v>
      </c>
      <c r="M57" s="345"/>
      <c r="N57" s="53"/>
      <c r="O57" s="48"/>
      <c r="P57" s="178"/>
      <c r="Q57" s="169">
        <f>$U$4</f>
        <v>43776</v>
      </c>
      <c r="R57" s="324">
        <f>Y31</f>
        <v>0</v>
      </c>
      <c r="S57" s="325"/>
      <c r="T57" s="160">
        <f>$Y$17</f>
        <v>0</v>
      </c>
      <c r="U57" s="355">
        <f>$Y$19</f>
        <v>0</v>
      </c>
      <c r="V57" s="356"/>
      <c r="W57" s="356"/>
      <c r="X57" s="356"/>
      <c r="Y57" s="160">
        <f>SUM(Y21:Y24)</f>
        <v>0</v>
      </c>
      <c r="Z57" s="160">
        <f>SUM(Y26:Y29)</f>
        <v>0</v>
      </c>
      <c r="AA57" s="179"/>
    </row>
    <row r="58" spans="1:27" ht="14.45" customHeight="1" x14ac:dyDescent="0.2">
      <c r="A58" s="11"/>
      <c r="B58" s="329" t="s">
        <v>83</v>
      </c>
      <c r="C58" s="330"/>
      <c r="D58" s="58">
        <v>0</v>
      </c>
      <c r="E58" s="298" t="s">
        <v>77</v>
      </c>
      <c r="F58" s="298"/>
      <c r="G58" s="298"/>
      <c r="H58" s="298"/>
      <c r="I58" s="298"/>
      <c r="J58" s="298"/>
      <c r="K58" s="317"/>
      <c r="L58" s="64">
        <f>L54+L55+L56+L57-D58</f>
        <v>0</v>
      </c>
      <c r="M58" s="346"/>
      <c r="N58" s="53"/>
      <c r="O58" s="48"/>
      <c r="P58" s="178"/>
      <c r="Q58" s="161" t="s">
        <v>79</v>
      </c>
      <c r="R58" s="331"/>
      <c r="S58" s="331"/>
      <c r="T58" s="331"/>
      <c r="U58" s="331"/>
      <c r="V58" s="331"/>
      <c r="W58" s="331"/>
      <c r="X58" s="331"/>
      <c r="Y58" s="170">
        <f>IF($R$43&gt;$Z$40,T41,IF($R$43&lt;$Z$40,0))</f>
        <v>0</v>
      </c>
      <c r="Z58" s="163"/>
      <c r="AA58" s="179"/>
    </row>
    <row r="59" spans="1:27" ht="14.45" customHeight="1" x14ac:dyDescent="0.2">
      <c r="A59" s="11"/>
      <c r="B59" s="332" t="s">
        <v>82</v>
      </c>
      <c r="C59" s="333"/>
      <c r="D59" s="334"/>
      <c r="E59" s="299">
        <f>($L$39)-($L$40)</f>
        <v>0</v>
      </c>
      <c r="F59" s="300"/>
      <c r="G59" s="300"/>
      <c r="H59" s="300"/>
      <c r="I59" s="300"/>
      <c r="J59" s="301"/>
      <c r="K59" s="63">
        <f>K26</f>
        <v>1.0800000000000001E-2</v>
      </c>
      <c r="L59" s="59">
        <f>E59*K59</f>
        <v>0</v>
      </c>
      <c r="M59" s="347">
        <f>M30</f>
        <v>2372</v>
      </c>
      <c r="N59" s="53"/>
      <c r="O59" s="48"/>
      <c r="P59" s="178"/>
      <c r="Q59" s="161" t="s">
        <v>76</v>
      </c>
      <c r="R59" s="318">
        <f>T32</f>
        <v>0</v>
      </c>
      <c r="S59" s="319"/>
      <c r="T59" s="66">
        <f>T18</f>
        <v>0</v>
      </c>
      <c r="U59" s="350">
        <f>T20</f>
        <v>0</v>
      </c>
      <c r="V59" s="351"/>
      <c r="W59" s="351"/>
      <c r="X59" s="351"/>
      <c r="Y59" s="66">
        <f>T25</f>
        <v>0</v>
      </c>
      <c r="Z59" s="66">
        <f>T30</f>
        <v>0</v>
      </c>
      <c r="AA59" s="179"/>
    </row>
    <row r="60" spans="1:27" ht="14.45" customHeight="1" x14ac:dyDescent="0.2">
      <c r="A60" s="11"/>
      <c r="B60" s="335"/>
      <c r="C60" s="336"/>
      <c r="D60" s="337"/>
      <c r="E60" s="299">
        <f>$L$44</f>
        <v>0</v>
      </c>
      <c r="F60" s="300"/>
      <c r="G60" s="300"/>
      <c r="H60" s="300"/>
      <c r="I60" s="300"/>
      <c r="J60" s="301"/>
      <c r="K60" s="63">
        <f>K27</f>
        <v>1.0800000000000001E-2</v>
      </c>
      <c r="L60" s="59">
        <f>E60*K60</f>
        <v>0</v>
      </c>
      <c r="M60" s="348"/>
      <c r="N60" s="53"/>
      <c r="O60" s="48"/>
      <c r="P60" s="178"/>
      <c r="Q60" s="165" t="s">
        <v>65</v>
      </c>
      <c r="R60" s="324">
        <f>SUM(R57-R59)</f>
        <v>0</v>
      </c>
      <c r="S60" s="325"/>
      <c r="T60" s="160">
        <f>T57-T59</f>
        <v>0</v>
      </c>
      <c r="U60" s="326">
        <f>U57-U59</f>
        <v>0</v>
      </c>
      <c r="V60" s="327"/>
      <c r="W60" s="327"/>
      <c r="X60" s="328"/>
      <c r="Y60" s="160">
        <f>Y57+Y58-Y59</f>
        <v>0</v>
      </c>
      <c r="Z60" s="160">
        <f>Z57-Z59</f>
        <v>0</v>
      </c>
      <c r="AA60" s="179"/>
    </row>
    <row r="61" spans="1:27" ht="14.45" customHeight="1" x14ac:dyDescent="0.2">
      <c r="A61" s="11"/>
      <c r="B61" s="335"/>
      <c r="C61" s="336"/>
      <c r="D61" s="337"/>
      <c r="E61" s="299">
        <f>$L$45</f>
        <v>0</v>
      </c>
      <c r="F61" s="300"/>
      <c r="G61" s="300"/>
      <c r="H61" s="300"/>
      <c r="I61" s="300"/>
      <c r="J61" s="301"/>
      <c r="K61" s="63">
        <f>K28</f>
        <v>2.8799999999999999E-2</v>
      </c>
      <c r="L61" s="59">
        <f>E61*K61</f>
        <v>0</v>
      </c>
      <c r="M61" s="348"/>
      <c r="N61" s="53"/>
      <c r="O61" s="48"/>
      <c r="P61" s="178"/>
      <c r="Q61" s="247"/>
      <c r="R61" s="248"/>
      <c r="S61" s="248"/>
      <c r="T61" s="172"/>
      <c r="U61" s="237"/>
      <c r="V61" s="238"/>
      <c r="W61" s="238"/>
      <c r="X61" s="238"/>
      <c r="Y61" s="172"/>
      <c r="Z61" s="172"/>
      <c r="AA61" s="179"/>
    </row>
    <row r="62" spans="1:27" ht="14.45" customHeight="1" x14ac:dyDescent="0.2">
      <c r="A62" s="11"/>
      <c r="B62" s="338"/>
      <c r="C62" s="339"/>
      <c r="D62" s="340"/>
      <c r="E62" s="299">
        <f>($L$41+$L$42+$L$43+$L$46+$L$47)</f>
        <v>0</v>
      </c>
      <c r="F62" s="300"/>
      <c r="G62" s="300"/>
      <c r="H62" s="300"/>
      <c r="I62" s="300"/>
      <c r="J62" s="301"/>
      <c r="K62" s="63">
        <f>K29</f>
        <v>0.09</v>
      </c>
      <c r="L62" s="59">
        <f>E62*K62</f>
        <v>0</v>
      </c>
      <c r="M62" s="348"/>
      <c r="N62" s="53"/>
      <c r="O62" s="48"/>
      <c r="P62" s="178"/>
      <c r="Q62" s="352"/>
      <c r="R62" s="352"/>
      <c r="S62" s="236"/>
      <c r="T62" s="172"/>
      <c r="U62" s="353"/>
      <c r="V62" s="354"/>
      <c r="W62" s="354"/>
      <c r="X62" s="354"/>
      <c r="Y62" s="172"/>
      <c r="Z62" s="172"/>
      <c r="AA62" s="179"/>
    </row>
    <row r="63" spans="1:27" ht="14.45" customHeight="1" x14ac:dyDescent="0.2">
      <c r="A63" s="11"/>
      <c r="B63" s="329" t="s">
        <v>81</v>
      </c>
      <c r="C63" s="330"/>
      <c r="D63" s="58">
        <v>0</v>
      </c>
      <c r="E63" s="298" t="s">
        <v>77</v>
      </c>
      <c r="F63" s="298"/>
      <c r="G63" s="298"/>
      <c r="H63" s="298"/>
      <c r="I63" s="298"/>
      <c r="J63" s="298"/>
      <c r="K63" s="317"/>
      <c r="L63" s="62">
        <f>L59+L60+L62-D63</f>
        <v>0</v>
      </c>
      <c r="M63" s="349"/>
      <c r="N63" s="53"/>
      <c r="O63" s="48"/>
      <c r="P63" s="178"/>
      <c r="Q63" s="173">
        <f>$E$37</f>
        <v>43807</v>
      </c>
      <c r="R63" s="324">
        <f>L64</f>
        <v>0</v>
      </c>
      <c r="S63" s="325"/>
      <c r="T63" s="160">
        <f>$L$50</f>
        <v>0</v>
      </c>
      <c r="U63" s="355">
        <f>$L$52</f>
        <v>0</v>
      </c>
      <c r="V63" s="356"/>
      <c r="W63" s="356"/>
      <c r="X63" s="356"/>
      <c r="Y63" s="160">
        <f>SUM(L54:L57)</f>
        <v>0</v>
      </c>
      <c r="Z63" s="160">
        <f>SUM(L59:L62)</f>
        <v>0</v>
      </c>
      <c r="AA63" s="179"/>
    </row>
    <row r="64" spans="1:27" ht="14.45" customHeight="1" x14ac:dyDescent="0.2">
      <c r="A64" s="11"/>
      <c r="B64" s="297" t="s">
        <v>80</v>
      </c>
      <c r="C64" s="298"/>
      <c r="D64" s="298"/>
      <c r="E64" s="299">
        <f>($L$44+$L$45)</f>
        <v>0</v>
      </c>
      <c r="F64" s="300"/>
      <c r="G64" s="300"/>
      <c r="H64" s="300"/>
      <c r="I64" s="300"/>
      <c r="J64" s="301"/>
      <c r="K64" s="60">
        <f>K31</f>
        <v>0.05</v>
      </c>
      <c r="L64" s="59">
        <f>(L44+L45)*K64-M64</f>
        <v>0</v>
      </c>
      <c r="M64" s="302"/>
      <c r="N64" s="53"/>
      <c r="O64" s="48"/>
      <c r="P64" s="178"/>
      <c r="Q64" s="161" t="s">
        <v>79</v>
      </c>
      <c r="R64" s="303"/>
      <c r="S64" s="304"/>
      <c r="T64" s="304"/>
      <c r="U64" s="304"/>
      <c r="V64" s="304"/>
      <c r="W64" s="304"/>
      <c r="X64" s="305"/>
      <c r="Y64" s="170">
        <f>IF($R$43&gt;$Z$40,T42,IF($R$43&lt;$Z$40,0))</f>
        <v>0</v>
      </c>
      <c r="Z64" s="174"/>
      <c r="AA64" s="179"/>
    </row>
    <row r="65" spans="1:28" ht="14.45" customHeight="1" x14ac:dyDescent="0.2">
      <c r="A65" s="11"/>
      <c r="B65" s="297" t="s">
        <v>78</v>
      </c>
      <c r="C65" s="298"/>
      <c r="D65" s="58">
        <v>0</v>
      </c>
      <c r="E65" s="298" t="s">
        <v>77</v>
      </c>
      <c r="F65" s="298"/>
      <c r="G65" s="298"/>
      <c r="H65" s="298"/>
      <c r="I65" s="298"/>
      <c r="J65" s="298"/>
      <c r="K65" s="317"/>
      <c r="L65" s="57">
        <f>L64-D65</f>
        <v>0</v>
      </c>
      <c r="M65" s="302"/>
      <c r="N65" s="53"/>
      <c r="O65" s="48"/>
      <c r="P65" s="178"/>
      <c r="Q65" s="161" t="s">
        <v>76</v>
      </c>
      <c r="R65" s="318">
        <f>D65</f>
        <v>0</v>
      </c>
      <c r="S65" s="319"/>
      <c r="T65" s="66">
        <f>D51</f>
        <v>0</v>
      </c>
      <c r="U65" s="320">
        <f>D53</f>
        <v>0</v>
      </c>
      <c r="V65" s="321"/>
      <c r="W65" s="321"/>
      <c r="X65" s="322"/>
      <c r="Y65" s="66">
        <f>D58</f>
        <v>0</v>
      </c>
      <c r="Z65" s="66">
        <f>D63</f>
        <v>0</v>
      </c>
      <c r="AA65" s="179"/>
    </row>
    <row r="66" spans="1:28" x14ac:dyDescent="0.2">
      <c r="A66" s="11"/>
      <c r="B66" s="56" t="s">
        <v>40</v>
      </c>
      <c r="C66" s="54"/>
      <c r="D66" s="54"/>
      <c r="E66" s="323" t="str">
        <f>AJUDA!A1</f>
        <v xml:space="preserve">(LUCRO PRESUMIDO - MODELO II - VERSÃO. V06- 19/10/2019) </v>
      </c>
      <c r="F66" s="323"/>
      <c r="G66" s="323"/>
      <c r="H66" s="323"/>
      <c r="I66" s="323"/>
      <c r="J66" s="323"/>
      <c r="K66" s="323"/>
      <c r="L66" s="323"/>
      <c r="M66" s="323"/>
      <c r="N66" s="53"/>
      <c r="O66" s="48"/>
      <c r="P66" s="178"/>
      <c r="Q66" s="175" t="s">
        <v>65</v>
      </c>
      <c r="R66" s="324">
        <f>SUM(R63-R65)</f>
        <v>0</v>
      </c>
      <c r="S66" s="325"/>
      <c r="T66" s="160">
        <f>T63-T65</f>
        <v>0</v>
      </c>
      <c r="U66" s="326">
        <f>U63-U65</f>
        <v>0</v>
      </c>
      <c r="V66" s="327"/>
      <c r="W66" s="327"/>
      <c r="X66" s="328"/>
      <c r="Y66" s="160">
        <f>Y63+Y64-Y65</f>
        <v>0</v>
      </c>
      <c r="Z66" s="160">
        <f>Z63-Z65</f>
        <v>0</v>
      </c>
      <c r="AA66" s="179"/>
    </row>
    <row r="67" spans="1:28" x14ac:dyDescent="0.2">
      <c r="A67" s="11"/>
      <c r="B67" s="55" t="str">
        <f>AJUDA!B2</f>
        <v>angeloatonon@gmail.com</v>
      </c>
      <c r="C67" s="54"/>
      <c r="D67" s="54"/>
      <c r="E67" s="54"/>
      <c r="F67" s="54"/>
      <c r="G67" s="54"/>
      <c r="H67" s="54"/>
      <c r="I67" s="54"/>
      <c r="J67" s="54"/>
      <c r="K67" s="54"/>
      <c r="L67" s="54"/>
      <c r="M67" s="54"/>
      <c r="N67" s="53"/>
      <c r="O67" s="48"/>
      <c r="P67" s="52"/>
      <c r="Q67" s="51"/>
      <c r="R67" s="51"/>
      <c r="S67" s="51"/>
      <c r="T67" s="51"/>
      <c r="U67" s="51"/>
      <c r="V67" s="51"/>
      <c r="W67" s="51"/>
      <c r="X67" s="51"/>
      <c r="Y67" s="51"/>
      <c r="Z67" s="51"/>
      <c r="AA67" s="20"/>
    </row>
    <row r="68" spans="1:28" ht="13.5" thickBot="1" x14ac:dyDescent="0.25">
      <c r="A68" s="13"/>
      <c r="B68" s="50"/>
      <c r="C68" s="50"/>
      <c r="D68" s="50"/>
      <c r="E68" s="50"/>
      <c r="F68" s="50"/>
      <c r="G68" s="50"/>
      <c r="H68" s="50"/>
      <c r="I68" s="50"/>
      <c r="J68" s="50"/>
      <c r="K68" s="50"/>
      <c r="L68" s="50"/>
      <c r="M68" s="50"/>
      <c r="N68" s="49"/>
      <c r="O68" s="48"/>
      <c r="P68" s="47"/>
      <c r="Q68" s="46" t="s">
        <v>66</v>
      </c>
      <c r="R68" s="306">
        <f>SUM(R55+R60+R66)</f>
        <v>0</v>
      </c>
      <c r="S68" s="307"/>
      <c r="T68" s="45">
        <f>SUM(T55+T60+T66)</f>
        <v>0</v>
      </c>
      <c r="U68" s="308">
        <f>SUM(U55+U60+U66)</f>
        <v>0</v>
      </c>
      <c r="V68" s="309"/>
      <c r="W68" s="309"/>
      <c r="X68" s="310"/>
      <c r="Y68" s="45">
        <f>SUM(Y55+Y60+Y66)</f>
        <v>0</v>
      </c>
      <c r="Z68" s="45">
        <f>SUM(Z55+Z60+Z66)</f>
        <v>0</v>
      </c>
      <c r="AA68" s="21"/>
    </row>
    <row r="69" spans="1:28" ht="5.25" customHeight="1" x14ac:dyDescent="0.2">
      <c r="P69" s="40"/>
      <c r="Q69" s="41"/>
      <c r="R69" s="41"/>
      <c r="S69" s="41"/>
      <c r="T69" s="41"/>
      <c r="U69" s="41"/>
      <c r="V69" s="41"/>
      <c r="W69" s="41"/>
      <c r="X69" s="41"/>
      <c r="Y69" s="41"/>
      <c r="Z69" s="41"/>
      <c r="AA69" s="40"/>
    </row>
    <row r="70" spans="1:28" ht="12.75" customHeight="1" x14ac:dyDescent="0.2">
      <c r="B70" s="311" t="s">
        <v>57</v>
      </c>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3"/>
      <c r="AA70" s="40"/>
      <c r="AB70" s="1"/>
    </row>
    <row r="71" spans="1:28" x14ac:dyDescent="0.2">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6"/>
      <c r="AA71" s="40"/>
      <c r="AB71" s="1"/>
    </row>
  </sheetData>
  <sheetProtection algorithmName="SHA-512" hashValue="dIrcKtplMaptT0ATLHfo42ehMjuh56YlkeU/mguCnk/axhnh2ywS1UbwERCYl4VQkvNtKAhUw0l5dCURrxMPZA==" saltValue="IbWZ672OTo45NzzQ1/5wfg==" spinCount="100000" sheet="1" formatCells="0" formatColumns="0" formatRows="0" selectLockedCells="1"/>
  <mergeCells count="184">
    <mergeCell ref="B4:D4"/>
    <mergeCell ref="E4:K4"/>
    <mergeCell ref="L4:M4"/>
    <mergeCell ref="Q4:T4"/>
    <mergeCell ref="U4:X4"/>
    <mergeCell ref="Y4:Z4"/>
    <mergeCell ref="B2:M2"/>
    <mergeCell ref="Q2:Z2"/>
    <mergeCell ref="B3:C3"/>
    <mergeCell ref="D3:M3"/>
    <mergeCell ref="Q3:R3"/>
    <mergeCell ref="T3:Z3"/>
    <mergeCell ref="B6:K6"/>
    <mergeCell ref="M6:M14"/>
    <mergeCell ref="Q6:X6"/>
    <mergeCell ref="Z6:Z14"/>
    <mergeCell ref="B7:K7"/>
    <mergeCell ref="Q7:X7"/>
    <mergeCell ref="B8:K8"/>
    <mergeCell ref="Q8:X8"/>
    <mergeCell ref="B9:K9"/>
    <mergeCell ref="Q9:X9"/>
    <mergeCell ref="B13:K13"/>
    <mergeCell ref="Q13:X13"/>
    <mergeCell ref="B14:K14"/>
    <mergeCell ref="Q14:X14"/>
    <mergeCell ref="B16:C16"/>
    <mergeCell ref="D16:J16"/>
    <mergeCell ref="Q16:S16"/>
    <mergeCell ref="T16:W16"/>
    <mergeCell ref="B10:K10"/>
    <mergeCell ref="Q10:X10"/>
    <mergeCell ref="B11:J11"/>
    <mergeCell ref="Q11:W11"/>
    <mergeCell ref="B12:J12"/>
    <mergeCell ref="Q12:W12"/>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B36:M36"/>
    <mergeCell ref="Q36:Z36"/>
    <mergeCell ref="B37:D37"/>
    <mergeCell ref="E37:K37"/>
    <mergeCell ref="L37:M37"/>
    <mergeCell ref="Q37:T37"/>
    <mergeCell ref="U37:W37"/>
    <mergeCell ref="B31:D31"/>
    <mergeCell ref="E31:J31"/>
    <mergeCell ref="M31:M32"/>
    <mergeCell ref="Q31:T31"/>
    <mergeCell ref="U31:W31"/>
    <mergeCell ref="Z31:Z32"/>
    <mergeCell ref="B32:C32"/>
    <mergeCell ref="E32:K32"/>
    <mergeCell ref="Q32:S32"/>
    <mergeCell ref="U32:X32"/>
    <mergeCell ref="W42:X42"/>
    <mergeCell ref="B43:K43"/>
    <mergeCell ref="R43:S43"/>
    <mergeCell ref="W43:X43"/>
    <mergeCell ref="B44:J44"/>
    <mergeCell ref="Q44:Z44"/>
    <mergeCell ref="B39:K39"/>
    <mergeCell ref="M39:M47"/>
    <mergeCell ref="R39:S39"/>
    <mergeCell ref="B40:K40"/>
    <mergeCell ref="R40:S40"/>
    <mergeCell ref="B41:K41"/>
    <mergeCell ref="R41:S41"/>
    <mergeCell ref="B42:K42"/>
    <mergeCell ref="R42:S42"/>
    <mergeCell ref="B45:J45"/>
    <mergeCell ref="B46:K46"/>
    <mergeCell ref="B47:K47"/>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E62:J62"/>
    <mergeCell ref="E66:M66"/>
    <mergeCell ref="R66:S66"/>
    <mergeCell ref="U66:X66"/>
    <mergeCell ref="R68:S68"/>
    <mergeCell ref="U68:X68"/>
    <mergeCell ref="B70:Z71"/>
    <mergeCell ref="B64:D64"/>
    <mergeCell ref="E64:J64"/>
    <mergeCell ref="M64:M65"/>
    <mergeCell ref="R64:X64"/>
    <mergeCell ref="B65:C65"/>
    <mergeCell ref="E65:K65"/>
    <mergeCell ref="R65:S65"/>
    <mergeCell ref="U65:X65"/>
  </mergeCells>
  <dataValidations count="1">
    <dataValidation allowBlank="1" showInputMessage="1" showErrorMessage="1" promptTitle="ISS A COMPENSAR" prompt="INFORME OS ISS RETIDOS NAS NOTAS-FISCIAS._x000a__x000a_COMPENSADO NO ISS CÁLCULADO AO LADO ESQUERDO DA PLANILHA." sqref="Z31:Z32 M31:M32 M64"/>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L11" sqref="L11"/>
    </sheetView>
  </sheetViews>
  <sheetFormatPr defaultRowHeight="12.75" x14ac:dyDescent="0.2"/>
  <cols>
    <col min="1" max="1" width="1.42578125" customWidth="1"/>
    <col min="2" max="2" width="13.5703125" customWidth="1"/>
    <col min="3" max="3" width="1" customWidth="1"/>
    <col min="4" max="4" width="11.140625" customWidth="1"/>
    <col min="5" max="5" width="1.140625" customWidth="1"/>
    <col min="6" max="6" width="11.140625" customWidth="1"/>
    <col min="7" max="7" width="12" customWidth="1"/>
    <col min="8" max="8" width="11" customWidth="1"/>
    <col min="9" max="9" width="1.140625" customWidth="1"/>
    <col min="10" max="10" width="11" customWidth="1"/>
    <col min="11" max="11" width="12.28515625" customWidth="1"/>
    <col min="12" max="12" width="10.85546875" customWidth="1"/>
  </cols>
  <sheetData>
    <row r="1" spans="2:12" ht="22.5" customHeight="1" thickBot="1" x14ac:dyDescent="0.25">
      <c r="B1" s="530" t="s">
        <v>235</v>
      </c>
      <c r="C1" s="531"/>
      <c r="D1" s="531"/>
      <c r="E1" s="531"/>
      <c r="F1" s="532" t="str">
        <f>'L. PRESUMIDO (1º Trim.)'!D3</f>
        <v>angelo</v>
      </c>
      <c r="G1" s="532"/>
      <c r="H1" s="532"/>
      <c r="I1" s="532"/>
      <c r="J1" s="532"/>
      <c r="K1" s="532"/>
      <c r="L1" s="533"/>
    </row>
    <row r="2" spans="2:12" x14ac:dyDescent="0.2">
      <c r="B2" s="534" t="s">
        <v>248</v>
      </c>
      <c r="C2" s="535"/>
      <c r="D2" s="535"/>
      <c r="E2" s="535"/>
      <c r="F2" s="535"/>
      <c r="G2" s="535"/>
      <c r="H2" s="535"/>
      <c r="I2" s="535"/>
      <c r="J2" s="535"/>
      <c r="K2" s="535"/>
      <c r="L2" s="536"/>
    </row>
    <row r="3" spans="2:12" ht="13.5" thickBot="1" x14ac:dyDescent="0.25">
      <c r="B3" s="537"/>
      <c r="C3" s="538"/>
      <c r="D3" s="538"/>
      <c r="E3" s="538"/>
      <c r="F3" s="538"/>
      <c r="G3" s="538"/>
      <c r="H3" s="538"/>
      <c r="I3" s="538"/>
      <c r="J3" s="538"/>
      <c r="K3" s="538"/>
      <c r="L3" s="539"/>
    </row>
    <row r="4" spans="2:12" ht="10.5" customHeight="1" thickBot="1" x14ac:dyDescent="0.25">
      <c r="B4" s="232"/>
      <c r="C4" s="232"/>
      <c r="D4" s="232"/>
      <c r="E4" s="232"/>
      <c r="F4" s="232"/>
      <c r="G4" s="232"/>
      <c r="H4" s="232"/>
      <c r="I4" s="232"/>
      <c r="J4" s="232"/>
      <c r="K4" s="232"/>
      <c r="L4" s="232"/>
    </row>
    <row r="5" spans="2:12" x14ac:dyDescent="0.2">
      <c r="B5" s="540" t="s">
        <v>22</v>
      </c>
      <c r="C5" s="210"/>
      <c r="D5" s="214" t="s">
        <v>236</v>
      </c>
      <c r="E5" s="194"/>
      <c r="F5" s="216" t="s">
        <v>242</v>
      </c>
      <c r="G5" s="218" t="s">
        <v>60</v>
      </c>
      <c r="H5" s="220" t="s">
        <v>61</v>
      </c>
      <c r="I5" s="194"/>
      <c r="J5" s="216" t="s">
        <v>242</v>
      </c>
      <c r="K5" s="218" t="s">
        <v>238</v>
      </c>
      <c r="L5" s="220" t="s">
        <v>15</v>
      </c>
    </row>
    <row r="6" spans="2:12" ht="13.5" thickBot="1" x14ac:dyDescent="0.25">
      <c r="B6" s="541"/>
      <c r="C6" s="189"/>
      <c r="D6" s="215" t="s">
        <v>237</v>
      </c>
      <c r="E6" s="194"/>
      <c r="F6" s="217" t="s">
        <v>243</v>
      </c>
      <c r="G6" s="219" t="s">
        <v>239</v>
      </c>
      <c r="H6" s="221" t="s">
        <v>239</v>
      </c>
      <c r="I6" s="194"/>
      <c r="J6" s="217" t="s">
        <v>243</v>
      </c>
      <c r="K6" s="219" t="s">
        <v>239</v>
      </c>
      <c r="L6" s="221" t="s">
        <v>239</v>
      </c>
    </row>
    <row r="7" spans="2:12" x14ac:dyDescent="0.2">
      <c r="B7" s="201">
        <f>'L. PRESUMIDO (1º Trim.)'!E4</f>
        <v>43466</v>
      </c>
      <c r="C7" s="189"/>
      <c r="D7" s="197">
        <f>SUM('L. PRESUMIDO (1º Trim.)'!$D$21:$D$24)</f>
        <v>0</v>
      </c>
      <c r="E7" s="207"/>
      <c r="F7" s="206">
        <f>'L. PRESUMIDO (1º Trim.)'!$E$17</f>
        <v>0</v>
      </c>
      <c r="G7" s="193">
        <f>'L. PRESUMIDO (1º Trim.)'!$T$55</f>
        <v>0</v>
      </c>
      <c r="H7" s="199">
        <f>'L. PRESUMIDO (1º Trim.)'!$U$55</f>
        <v>0</v>
      </c>
      <c r="I7" s="195"/>
      <c r="J7" s="206">
        <f>'L. PRESUMIDO (1º Trim.)'!$R$40</f>
        <v>0</v>
      </c>
      <c r="K7" s="193">
        <f>'L. PRESUMIDO (1º Trim.)'!$Y$55</f>
        <v>0</v>
      </c>
      <c r="L7" s="205">
        <f>'L. PRESUMIDO (1º Trim.)'!$Z$55</f>
        <v>0</v>
      </c>
    </row>
    <row r="8" spans="2:12" ht="8.25" customHeight="1" x14ac:dyDescent="0.2">
      <c r="B8" s="200"/>
      <c r="C8" s="189"/>
      <c r="D8" s="196"/>
      <c r="E8" s="208"/>
      <c r="F8" s="206"/>
      <c r="G8" s="193"/>
      <c r="H8" s="199"/>
      <c r="I8" s="207"/>
      <c r="J8" s="206"/>
      <c r="K8" s="193"/>
      <c r="L8" s="205"/>
    </row>
    <row r="9" spans="2:12" x14ac:dyDescent="0.2">
      <c r="B9" s="201">
        <f>'L. PRESUMIDO (1º Trim.)'!U4</f>
        <v>43497</v>
      </c>
      <c r="C9" s="189"/>
      <c r="D9" s="197">
        <f>SUM('L. PRESUMIDO (1º Trim.)'!$U$21:$W$24)</f>
        <v>0</v>
      </c>
      <c r="E9" s="207"/>
      <c r="F9" s="206">
        <f>'L. PRESUMIDO (1º Trim.)'!$U$17</f>
        <v>0</v>
      </c>
      <c r="G9" s="193">
        <f>'L. PRESUMIDO (1º Trim.)'!$Y$18</f>
        <v>0</v>
      </c>
      <c r="H9" s="199">
        <f>'L. PRESUMIDO (1º Trim.)'!$U$60</f>
        <v>0</v>
      </c>
      <c r="I9" s="207"/>
      <c r="J9" s="206">
        <f>'L. PRESUMIDO (1º Trim.)'!$R$41</f>
        <v>0</v>
      </c>
      <c r="K9" s="193">
        <f>'L. PRESUMIDO (1º Trim.)'!$Y$60</f>
        <v>0</v>
      </c>
      <c r="L9" s="205">
        <f>'L. PRESUMIDO (1º Trim.)'!$Z$60</f>
        <v>0</v>
      </c>
    </row>
    <row r="10" spans="2:12" ht="8.25" customHeight="1" x14ac:dyDescent="0.2">
      <c r="B10" s="201"/>
      <c r="C10" s="189"/>
      <c r="D10" s="198"/>
      <c r="E10" s="190"/>
      <c r="F10" s="206"/>
      <c r="G10" s="193"/>
      <c r="H10" s="199"/>
      <c r="I10" s="207"/>
      <c r="J10" s="206"/>
      <c r="K10" s="193"/>
      <c r="L10" s="205"/>
    </row>
    <row r="11" spans="2:12" ht="13.5" thickBot="1" x14ac:dyDescent="0.25">
      <c r="B11" s="201">
        <f>'L. PRESUMIDO (1º Trim.)'!E37</f>
        <v>43528</v>
      </c>
      <c r="C11" s="189"/>
      <c r="D11" s="197">
        <f>SUM('L. PRESUMIDO (1º Trim.)'!$E$54:$J$57)</f>
        <v>0</v>
      </c>
      <c r="E11" s="207"/>
      <c r="F11" s="206">
        <f>'L. PRESUMIDO (1º Trim.)'!$E$50</f>
        <v>0</v>
      </c>
      <c r="G11" s="193">
        <f>'L. PRESUMIDO (1º Trim.)'!$T$66</f>
        <v>0</v>
      </c>
      <c r="H11" s="203">
        <f>'L. PRESUMIDO (1º Trim.)'!$U$66</f>
        <v>0</v>
      </c>
      <c r="I11" s="207"/>
      <c r="J11" s="206">
        <f>'L. PRESUMIDO (1º Trim.)'!$R$42</f>
        <v>0</v>
      </c>
      <c r="K11" s="193">
        <f>'L. PRESUMIDO (1º Trim.)'!$Y$66</f>
        <v>0</v>
      </c>
      <c r="L11" s="205">
        <f>'L. PRESUMIDO (1º Trim.)'!$Z$66</f>
        <v>0</v>
      </c>
    </row>
    <row r="12" spans="2:12" ht="13.5" thickBot="1" x14ac:dyDescent="0.25">
      <c r="B12" s="202" t="s">
        <v>244</v>
      </c>
      <c r="C12" s="189"/>
      <c r="D12" s="204">
        <f>SUM(D7:D11)</f>
        <v>0</v>
      </c>
      <c r="E12" s="209"/>
      <c r="F12" s="226">
        <f>SUM(F7:F11)</f>
        <v>0</v>
      </c>
      <c r="G12" s="226">
        <f>SUM(G7:G11)</f>
        <v>0</v>
      </c>
      <c r="H12" s="225">
        <f>SUM(H7:H11)</f>
        <v>0</v>
      </c>
      <c r="I12" s="207"/>
      <c r="J12" s="226">
        <f>SUM(J7:J11)</f>
        <v>0</v>
      </c>
      <c r="K12" s="226">
        <f>SUM(K7:K11)</f>
        <v>0</v>
      </c>
      <c r="L12" s="225">
        <f>SUM(L7:L11)</f>
        <v>0</v>
      </c>
    </row>
    <row r="13" spans="2:12" ht="7.5" customHeight="1" thickBot="1" x14ac:dyDescent="0.25">
      <c r="B13" s="188"/>
      <c r="C13" s="189"/>
      <c r="D13" s="190"/>
      <c r="E13" s="190"/>
      <c r="F13" s="191"/>
      <c r="G13" s="190"/>
      <c r="H13" s="190"/>
      <c r="I13" s="190"/>
      <c r="J13" s="190"/>
      <c r="K13" s="190"/>
      <c r="L13" s="190"/>
    </row>
    <row r="14" spans="2:12" x14ac:dyDescent="0.2">
      <c r="B14" s="540" t="s">
        <v>22</v>
      </c>
      <c r="C14" s="210"/>
      <c r="D14" s="214" t="s">
        <v>236</v>
      </c>
      <c r="E14" s="222"/>
      <c r="F14" s="216" t="s">
        <v>242</v>
      </c>
      <c r="G14" s="218" t="s">
        <v>60</v>
      </c>
      <c r="H14" s="220" t="s">
        <v>61</v>
      </c>
      <c r="I14" s="194"/>
      <c r="J14" s="216" t="s">
        <v>242</v>
      </c>
      <c r="K14" s="218" t="s">
        <v>238</v>
      </c>
      <c r="L14" s="220" t="s">
        <v>15</v>
      </c>
    </row>
    <row r="15" spans="2:12" ht="13.5" thickBot="1" x14ac:dyDescent="0.25">
      <c r="B15" s="541"/>
      <c r="C15" s="189"/>
      <c r="D15" s="215" t="s">
        <v>237</v>
      </c>
      <c r="E15" s="222"/>
      <c r="F15" s="217" t="s">
        <v>243</v>
      </c>
      <c r="G15" s="219" t="s">
        <v>239</v>
      </c>
      <c r="H15" s="221" t="s">
        <v>239</v>
      </c>
      <c r="I15" s="194"/>
      <c r="J15" s="217" t="s">
        <v>243</v>
      </c>
      <c r="K15" s="219" t="s">
        <v>239</v>
      </c>
      <c r="L15" s="221" t="s">
        <v>239</v>
      </c>
    </row>
    <row r="16" spans="2:12" x14ac:dyDescent="0.2">
      <c r="B16" s="201">
        <f>'L. PRESUMIDO (2º Trim.)'!E4</f>
        <v>43559</v>
      </c>
      <c r="C16" s="189"/>
      <c r="D16" s="197">
        <f>SUM('L. PRESUMIDO (2º Trim.)'!$D$21:$D$24)</f>
        <v>0</v>
      </c>
      <c r="E16" s="207"/>
      <c r="F16" s="206">
        <f>'L. PRESUMIDO (2º Trim.)'!$E$17</f>
        <v>0</v>
      </c>
      <c r="G16" s="193">
        <f>'L. PRESUMIDO (2º Trim.)'!$T$55</f>
        <v>0</v>
      </c>
      <c r="H16" s="199">
        <f>'L. PRESUMIDO (2º Trim.)'!U52</f>
        <v>0</v>
      </c>
      <c r="I16" s="207"/>
      <c r="J16" s="206">
        <f>'L. PRESUMIDO (2º Trim.)'!R40</f>
        <v>0</v>
      </c>
      <c r="K16" s="193">
        <f>'L. PRESUMIDO (2º Trim.)'!Y55</f>
        <v>0</v>
      </c>
      <c r="L16" s="205">
        <f>'L. PRESUMIDO (2º Trim.)'!Z55</f>
        <v>0</v>
      </c>
    </row>
    <row r="17" spans="2:12" ht="8.25" customHeight="1" x14ac:dyDescent="0.2">
      <c r="B17" s="201"/>
      <c r="C17" s="189"/>
      <c r="D17" s="197"/>
      <c r="E17" s="207"/>
      <c r="F17" s="206"/>
      <c r="G17" s="193"/>
      <c r="H17" s="199"/>
      <c r="I17" s="207"/>
      <c r="J17" s="206"/>
      <c r="K17" s="193"/>
      <c r="L17" s="205"/>
    </row>
    <row r="18" spans="2:12" x14ac:dyDescent="0.2">
      <c r="B18" s="201">
        <f>'L. PRESUMIDO (2º Trim.)'!U4</f>
        <v>43590</v>
      </c>
      <c r="C18" s="189"/>
      <c r="D18" s="197">
        <f>SUM('L. PRESUMIDO (2º Trim.)'!$U$21:$W$24)</f>
        <v>0</v>
      </c>
      <c r="E18" s="207"/>
      <c r="F18" s="206">
        <f>'L. PRESUMIDO (2º Trim.)'!$U$17</f>
        <v>0</v>
      </c>
      <c r="G18" s="193">
        <f>'L. PRESUMIDO (2º Trim.)'!$T$60</f>
        <v>0</v>
      </c>
      <c r="H18" s="199">
        <f>'L. PRESUMIDO (2º Trim.)'!U60</f>
        <v>0</v>
      </c>
      <c r="I18" s="207"/>
      <c r="J18" s="206">
        <f>'L. PRESUMIDO (2º Trim.)'!R41</f>
        <v>0</v>
      </c>
      <c r="K18" s="193">
        <f>'L. PRESUMIDO (2º Trim.)'!Y60</f>
        <v>0</v>
      </c>
      <c r="L18" s="205">
        <f>'L. PRESUMIDO (2º Trim.)'!Z60</f>
        <v>0</v>
      </c>
    </row>
    <row r="19" spans="2:12" ht="8.25" customHeight="1" x14ac:dyDescent="0.2">
      <c r="B19" s="201"/>
      <c r="C19" s="189"/>
      <c r="D19" s="197"/>
      <c r="E19" s="207"/>
      <c r="F19" s="206"/>
      <c r="G19" s="193"/>
      <c r="H19" s="199"/>
      <c r="I19" s="207"/>
      <c r="J19" s="206"/>
      <c r="K19" s="193"/>
      <c r="L19" s="205"/>
    </row>
    <row r="20" spans="2:12" ht="13.5" thickBot="1" x14ac:dyDescent="0.25">
      <c r="B20" s="201">
        <f>'L. PRESUMIDO (2º Trim.)'!E37</f>
        <v>43621</v>
      </c>
      <c r="C20" s="189"/>
      <c r="D20" s="197">
        <f>SUM('L. PRESUMIDO (2º Trim.)'!$E$53:$J$56)</f>
        <v>0</v>
      </c>
      <c r="E20" s="207"/>
      <c r="F20" s="206">
        <f>'L. PRESUMIDO (2º Trim.)'!$E$50</f>
        <v>0</v>
      </c>
      <c r="G20" s="193">
        <f>'L. PRESUMIDO (2º Trim.)'!T66</f>
        <v>0</v>
      </c>
      <c r="H20" s="203">
        <f>'L. PRESUMIDO (2º Trim.)'!U66</f>
        <v>0</v>
      </c>
      <c r="I20" s="207"/>
      <c r="J20" s="206">
        <f>'L. PRESUMIDO (2º Trim.)'!R42</f>
        <v>0</v>
      </c>
      <c r="K20" s="193">
        <f>'L. PRESUMIDO (2º Trim.)'!Y66</f>
        <v>0</v>
      </c>
      <c r="L20" s="205">
        <f>'L. PRESUMIDO (2º Trim.)'!Z66</f>
        <v>0</v>
      </c>
    </row>
    <row r="21" spans="2:12" ht="13.5" thickBot="1" x14ac:dyDescent="0.25">
      <c r="B21" s="202" t="s">
        <v>245</v>
      </c>
      <c r="C21" s="189"/>
      <c r="D21" s="225">
        <f>SUM(D16:D20)</f>
        <v>0</v>
      </c>
      <c r="E21" s="207"/>
      <c r="F21" s="225">
        <f>SUM(F16:F20)</f>
        <v>0</v>
      </c>
      <c r="G21" s="225">
        <f>SUM(G16:G20)</f>
        <v>0</v>
      </c>
      <c r="H21" s="225">
        <f>SUM(H16:H20)</f>
        <v>0</v>
      </c>
      <c r="I21" s="207"/>
      <c r="J21" s="226">
        <f>SUM(J16:J20)</f>
        <v>0</v>
      </c>
      <c r="K21" s="226">
        <f>SUM(K16:K20)</f>
        <v>0</v>
      </c>
      <c r="L21" s="226">
        <f>SUM(L16:L20)</f>
        <v>0</v>
      </c>
    </row>
    <row r="22" spans="2:12" ht="9" customHeight="1" thickBot="1" x14ac:dyDescent="0.25">
      <c r="B22" s="188"/>
      <c r="C22" s="189"/>
      <c r="D22" s="190"/>
      <c r="E22" s="190"/>
      <c r="F22" s="190"/>
      <c r="G22" s="190"/>
      <c r="H22" s="190"/>
      <c r="I22" s="190"/>
      <c r="J22" s="190"/>
      <c r="K22" s="190"/>
      <c r="L22" s="190"/>
    </row>
    <row r="23" spans="2:12" x14ac:dyDescent="0.2">
      <c r="B23" s="540" t="s">
        <v>22</v>
      </c>
      <c r="C23" s="210"/>
      <c r="D23" s="214" t="s">
        <v>236</v>
      </c>
      <c r="E23" s="222"/>
      <c r="F23" s="216" t="s">
        <v>242</v>
      </c>
      <c r="G23" s="218" t="s">
        <v>60</v>
      </c>
      <c r="H23" s="220" t="s">
        <v>61</v>
      </c>
      <c r="I23" s="194"/>
      <c r="J23" s="216" t="s">
        <v>242</v>
      </c>
      <c r="K23" s="218" t="s">
        <v>238</v>
      </c>
      <c r="L23" s="220" t="s">
        <v>15</v>
      </c>
    </row>
    <row r="24" spans="2:12" ht="13.5" thickBot="1" x14ac:dyDescent="0.25">
      <c r="B24" s="541"/>
      <c r="C24" s="189"/>
      <c r="D24" s="215" t="s">
        <v>237</v>
      </c>
      <c r="E24" s="222"/>
      <c r="F24" s="217" t="s">
        <v>243</v>
      </c>
      <c r="G24" s="219" t="s">
        <v>239</v>
      </c>
      <c r="H24" s="221" t="s">
        <v>239</v>
      </c>
      <c r="I24" s="194"/>
      <c r="J24" s="217" t="s">
        <v>243</v>
      </c>
      <c r="K24" s="219" t="s">
        <v>239</v>
      </c>
      <c r="L24" s="221" t="s">
        <v>239</v>
      </c>
    </row>
    <row r="25" spans="2:12" x14ac:dyDescent="0.2">
      <c r="B25" s="201">
        <f>'L. PRESUMIDO (3º Trim.)'!E4</f>
        <v>43652</v>
      </c>
      <c r="C25" s="189"/>
      <c r="D25" s="197">
        <f>SUM('L. PRESUMIDO (3º Trim.)'!$D$21:$D$24)</f>
        <v>0</v>
      </c>
      <c r="E25" s="207"/>
      <c r="F25" s="206">
        <f>'L. PRESUMIDO (3º Trim.)'!$E$17</f>
        <v>0</v>
      </c>
      <c r="G25" s="193">
        <f>'L. PRESUMIDO (3º Trim.)'!T55</f>
        <v>0</v>
      </c>
      <c r="H25" s="199">
        <f>'L. PRESUMIDO (3º Trim.)'!U55</f>
        <v>0</v>
      </c>
      <c r="I25" s="207"/>
      <c r="J25" s="206">
        <f>'L. PRESUMIDO (3º Trim.)'!R40</f>
        <v>0</v>
      </c>
      <c r="K25" s="193">
        <f>'L. PRESUMIDO (3º Trim.)'!Y55</f>
        <v>0</v>
      </c>
      <c r="L25" s="205">
        <f>'L. PRESUMIDO (3º Trim.)'!Z55</f>
        <v>0</v>
      </c>
    </row>
    <row r="26" spans="2:12" ht="8.25" customHeight="1" x14ac:dyDescent="0.2">
      <c r="B26" s="201"/>
      <c r="C26" s="213"/>
      <c r="D26" s="197"/>
      <c r="E26" s="207"/>
      <c r="F26" s="206"/>
      <c r="G26" s="193"/>
      <c r="H26" s="199"/>
      <c r="I26" s="207"/>
      <c r="J26" s="206"/>
      <c r="K26" s="193"/>
      <c r="L26" s="205"/>
    </row>
    <row r="27" spans="2:12" x14ac:dyDescent="0.2">
      <c r="B27" s="201">
        <f>'L. PRESUMIDO (3º Trim.)'!U4</f>
        <v>43683</v>
      </c>
      <c r="C27" s="213"/>
      <c r="D27" s="197">
        <f>SUM('L. PRESUMIDO (3º Trim.)'!$U$21:$W$24)</f>
        <v>0</v>
      </c>
      <c r="E27" s="207"/>
      <c r="F27" s="206">
        <f>'L. PRESUMIDO (3º Trim.)'!$U$17</f>
        <v>0</v>
      </c>
      <c r="G27" s="193">
        <f>'L. PRESUMIDO (3º Trim.)'!T60</f>
        <v>0</v>
      </c>
      <c r="H27" s="199">
        <f>'L. PRESUMIDO (3º Trim.)'!U60</f>
        <v>0</v>
      </c>
      <c r="I27" s="207"/>
      <c r="J27" s="206">
        <f>'L. PRESUMIDO (3º Trim.)'!R41</f>
        <v>0</v>
      </c>
      <c r="K27" s="193">
        <f>'L. PRESUMIDO (3º Trim.)'!Y60</f>
        <v>0</v>
      </c>
      <c r="L27" s="205">
        <f>'L. PRESUMIDO (3º Trim.)'!Z60</f>
        <v>0</v>
      </c>
    </row>
    <row r="28" spans="2:12" ht="8.25" customHeight="1" x14ac:dyDescent="0.2">
      <c r="B28" s="201"/>
      <c r="C28" s="213"/>
      <c r="D28" s="197"/>
      <c r="E28" s="207"/>
      <c r="F28" s="206"/>
      <c r="G28" s="193"/>
      <c r="H28" s="199"/>
      <c r="I28" s="207"/>
      <c r="J28" s="206"/>
      <c r="K28" s="193"/>
      <c r="L28" s="205"/>
    </row>
    <row r="29" spans="2:12" ht="13.5" thickBot="1" x14ac:dyDescent="0.25">
      <c r="B29" s="201">
        <f>'L. PRESUMIDO (3º Trim.)'!E37</f>
        <v>43714</v>
      </c>
      <c r="C29" s="213"/>
      <c r="D29" s="197">
        <f>SUM('L. PRESUMIDO (3º Trim.)'!$E$53:$J$56)</f>
        <v>0</v>
      </c>
      <c r="E29" s="207"/>
      <c r="F29" s="206">
        <f>'L. PRESUMIDO (3º Trim.)'!$E$50</f>
        <v>0</v>
      </c>
      <c r="G29" s="193">
        <f>'L. PRESUMIDO (3º Trim.)'!T66</f>
        <v>0</v>
      </c>
      <c r="H29" s="203">
        <f>'L. PRESUMIDO (3º Trim.)'!U66</f>
        <v>0</v>
      </c>
      <c r="I29" s="207"/>
      <c r="J29" s="206">
        <f>'L. PRESUMIDO (3º Trim.)'!R42</f>
        <v>0</v>
      </c>
      <c r="K29" s="193">
        <f>'L. PRESUMIDO (3º Trim.)'!Y66</f>
        <v>0</v>
      </c>
      <c r="L29" s="205">
        <f>'L. PRESUMIDO (3º Trim.)'!Z66</f>
        <v>0</v>
      </c>
    </row>
    <row r="30" spans="2:12" ht="13.5" thickBot="1" x14ac:dyDescent="0.25">
      <c r="B30" s="202" t="s">
        <v>246</v>
      </c>
      <c r="C30" s="213"/>
      <c r="D30" s="225">
        <f>SUM(D25:D29)</f>
        <v>0</v>
      </c>
      <c r="E30" s="207"/>
      <c r="F30" s="226">
        <f>SUM(F25:F29)</f>
        <v>0</v>
      </c>
      <c r="G30" s="226">
        <f>SUM(G25:G29)</f>
        <v>0</v>
      </c>
      <c r="H30" s="225">
        <f>SUM(H25:H29)</f>
        <v>0</v>
      </c>
      <c r="I30" s="207"/>
      <c r="J30" s="226">
        <f>SUM(J25:J29)</f>
        <v>0</v>
      </c>
      <c r="K30" s="226">
        <f>SUM(K25:K29)</f>
        <v>0</v>
      </c>
      <c r="L30" s="226">
        <f>SUM(L25:L29)</f>
        <v>0</v>
      </c>
    </row>
    <row r="31" spans="2:12" s="187" customFormat="1" ht="7.5" customHeight="1" thickBot="1" x14ac:dyDescent="0.25">
      <c r="B31" s="186"/>
      <c r="D31" s="192"/>
      <c r="E31" s="192"/>
      <c r="F31" s="192"/>
      <c r="G31" s="192"/>
      <c r="H31" s="192"/>
      <c r="I31" s="190"/>
      <c r="J31" s="192"/>
      <c r="K31" s="192"/>
      <c r="L31" s="192"/>
    </row>
    <row r="32" spans="2:12" s="187" customFormat="1" x14ac:dyDescent="0.2">
      <c r="B32" s="528" t="s">
        <v>22</v>
      </c>
      <c r="C32" s="211"/>
      <c r="D32" s="214" t="s">
        <v>236</v>
      </c>
      <c r="E32" s="222"/>
      <c r="F32" s="216" t="s">
        <v>242</v>
      </c>
      <c r="G32" s="218" t="s">
        <v>60</v>
      </c>
      <c r="H32" s="220" t="s">
        <v>61</v>
      </c>
      <c r="I32" s="194"/>
      <c r="J32" s="216" t="s">
        <v>242</v>
      </c>
      <c r="K32" s="218" t="s">
        <v>238</v>
      </c>
      <c r="L32" s="220" t="s">
        <v>15</v>
      </c>
    </row>
    <row r="33" spans="2:12" s="187" customFormat="1" ht="13.5" thickBot="1" x14ac:dyDescent="0.25">
      <c r="B33" s="529"/>
      <c r="C33" s="212"/>
      <c r="D33" s="215" t="s">
        <v>237</v>
      </c>
      <c r="E33" s="222"/>
      <c r="F33" s="217" t="s">
        <v>243</v>
      </c>
      <c r="G33" s="219" t="s">
        <v>239</v>
      </c>
      <c r="H33" s="221" t="s">
        <v>239</v>
      </c>
      <c r="I33" s="194"/>
      <c r="J33" s="217" t="s">
        <v>243</v>
      </c>
      <c r="K33" s="219" t="s">
        <v>239</v>
      </c>
      <c r="L33" s="221" t="s">
        <v>239</v>
      </c>
    </row>
    <row r="34" spans="2:12" x14ac:dyDescent="0.2">
      <c r="B34" s="201">
        <f>'L. PRESUMIDO (4º Trim.) '!E4</f>
        <v>43745</v>
      </c>
      <c r="C34" s="187"/>
      <c r="D34" s="197">
        <f>SUM('L. PRESUMIDO (4º Trim.) '!$D$21:$D$24)</f>
        <v>0</v>
      </c>
      <c r="E34" s="207"/>
      <c r="F34" s="206">
        <f>'L. PRESUMIDO (4º Trim.) '!E17</f>
        <v>0</v>
      </c>
      <c r="G34" s="193">
        <f>'L. PRESUMIDO (4º Trim.) '!T55</f>
        <v>0</v>
      </c>
      <c r="H34" s="199">
        <f>'L. PRESUMIDO (4º Trim.) '!U55</f>
        <v>0</v>
      </c>
      <c r="I34" s="207"/>
      <c r="J34" s="206">
        <f>'L. PRESUMIDO (4º Trim.) '!R40</f>
        <v>0</v>
      </c>
      <c r="K34" s="193">
        <f>'L. PRESUMIDO (4º Trim.) '!Y55</f>
        <v>0</v>
      </c>
      <c r="L34" s="205">
        <f>'L. PRESUMIDO (4º Trim.) '!Z55</f>
        <v>0</v>
      </c>
    </row>
    <row r="35" spans="2:12" ht="8.25" customHeight="1" x14ac:dyDescent="0.2">
      <c r="B35" s="201"/>
      <c r="C35" s="187"/>
      <c r="D35" s="197"/>
      <c r="E35" s="207"/>
      <c r="F35" s="206"/>
      <c r="G35" s="193"/>
      <c r="H35" s="199"/>
      <c r="I35" s="207"/>
      <c r="J35" s="206"/>
      <c r="K35" s="193"/>
      <c r="L35" s="205"/>
    </row>
    <row r="36" spans="2:12" x14ac:dyDescent="0.2">
      <c r="B36" s="201">
        <f>'L. PRESUMIDO (4º Trim.) '!U4</f>
        <v>43776</v>
      </c>
      <c r="C36" s="187"/>
      <c r="D36" s="197">
        <f>SUM('L. PRESUMIDO (4º Trim.) '!U21:W24)</f>
        <v>0</v>
      </c>
      <c r="E36" s="207"/>
      <c r="F36" s="206">
        <f>'L. PRESUMIDO (4º Trim.) '!U17</f>
        <v>0</v>
      </c>
      <c r="G36" s="193">
        <f>'L. PRESUMIDO (4º Trim.) '!T60</f>
        <v>0</v>
      </c>
      <c r="H36" s="199">
        <f>'L. PRESUMIDO (4º Trim.) '!U60</f>
        <v>0</v>
      </c>
      <c r="I36" s="207"/>
      <c r="J36" s="206">
        <f>'L. PRESUMIDO (4º Trim.) '!R41</f>
        <v>0</v>
      </c>
      <c r="K36" s="193">
        <f>'L. PRESUMIDO (4º Trim.) '!Y60</f>
        <v>0</v>
      </c>
      <c r="L36" s="205">
        <f>'L. PRESUMIDO (4º Trim.) '!Z60</f>
        <v>0</v>
      </c>
    </row>
    <row r="37" spans="2:12" ht="8.25" customHeight="1" x14ac:dyDescent="0.2">
      <c r="B37" s="201"/>
      <c r="C37" s="187"/>
      <c r="D37" s="197"/>
      <c r="E37" s="207"/>
      <c r="F37" s="206"/>
      <c r="G37" s="193"/>
      <c r="H37" s="199"/>
      <c r="I37" s="207"/>
      <c r="J37" s="206"/>
      <c r="K37" s="193"/>
      <c r="L37" s="205"/>
    </row>
    <row r="38" spans="2:12" ht="13.5" thickBot="1" x14ac:dyDescent="0.25">
      <c r="B38" s="201">
        <f>'L. PRESUMIDO (4º Trim.) '!E37</f>
        <v>43807</v>
      </c>
      <c r="C38" s="187"/>
      <c r="D38" s="197">
        <f>SUM('L. PRESUMIDO (4º Trim.) '!E54:J57)</f>
        <v>0</v>
      </c>
      <c r="E38" s="207"/>
      <c r="F38" s="206">
        <f>'L. PRESUMIDO (4º Trim.) '!E50</f>
        <v>0</v>
      </c>
      <c r="G38" s="193">
        <f>'L. PRESUMIDO (4º Trim.) '!T66</f>
        <v>0</v>
      </c>
      <c r="H38" s="203">
        <f>'L. PRESUMIDO (4º Trim.) '!U66</f>
        <v>0</v>
      </c>
      <c r="I38" s="207"/>
      <c r="J38" s="206">
        <f>'L. PRESUMIDO (4º Trim.) '!R42</f>
        <v>0</v>
      </c>
      <c r="K38" s="193">
        <f>'L. PRESUMIDO (4º Trim.) '!Y66</f>
        <v>0</v>
      </c>
      <c r="L38" s="205">
        <f>'L. PRESUMIDO (4º Trim.) '!Z66</f>
        <v>0</v>
      </c>
    </row>
    <row r="39" spans="2:12" ht="13.5" thickBot="1" x14ac:dyDescent="0.25">
      <c r="B39" s="223" t="s">
        <v>247</v>
      </c>
      <c r="C39" s="187"/>
      <c r="D39" s="225">
        <f>SUM(D34:D38)</f>
        <v>0</v>
      </c>
      <c r="E39" s="207"/>
      <c r="F39" s="226">
        <f>SUM(F34:F38)</f>
        <v>0</v>
      </c>
      <c r="G39" s="226">
        <f>SUM(G34:G38)</f>
        <v>0</v>
      </c>
      <c r="H39" s="226">
        <f>SUM(H34:H38)</f>
        <v>0</v>
      </c>
      <c r="I39" s="207"/>
      <c r="J39" s="226">
        <f>SUM(J34:J38)</f>
        <v>0</v>
      </c>
      <c r="K39" s="226">
        <f>SUM(K34:K38)</f>
        <v>0</v>
      </c>
      <c r="L39" s="226">
        <f>SUM(L34:L38)</f>
        <v>0</v>
      </c>
    </row>
    <row r="40" spans="2:12" ht="9" customHeight="1" thickBot="1" x14ac:dyDescent="0.25"/>
    <row r="41" spans="2:12" ht="13.5" thickBot="1" x14ac:dyDescent="0.25">
      <c r="B41" s="224" t="s">
        <v>249</v>
      </c>
      <c r="D41" s="227">
        <f>D12+D21+D30+D39</f>
        <v>0</v>
      </c>
      <c r="E41" s="228"/>
      <c r="F41" s="229">
        <f>F12+F21+F30+F39</f>
        <v>0</v>
      </c>
      <c r="G41" s="229">
        <f>G12+G21+G30+G39</f>
        <v>0</v>
      </c>
      <c r="H41" s="227">
        <f>H12+H21+H30+H39</f>
        <v>0</v>
      </c>
      <c r="I41" s="228"/>
      <c r="J41" s="229">
        <f>J12+J21+J30+J39</f>
        <v>0</v>
      </c>
      <c r="K41" s="230">
        <f>K12+K21+K30+K39</f>
        <v>0</v>
      </c>
      <c r="L41" s="231">
        <f>L12+L21+L30+L39</f>
        <v>0</v>
      </c>
    </row>
  </sheetData>
  <sheetProtection algorithmName="SHA-512" hashValue="EwrR5hlssh9dhTa13z54g80pwF19E2oLZH179KRe4u/QFjRMjK+YhUyeoPfoc1jUNpB56aiH0pvgtDY7DoGVLw==" saltValue="hi+5/Z/66Vn+kKeX2+yYyw==" spinCount="100000" sheet="1" objects="1" scenarios="1"/>
  <mergeCells count="7">
    <mergeCell ref="B32:B33"/>
    <mergeCell ref="B1:E1"/>
    <mergeCell ref="F1:L1"/>
    <mergeCell ref="B2:L3"/>
    <mergeCell ref="B5:B6"/>
    <mergeCell ref="B14:B15"/>
    <mergeCell ref="B23:B24"/>
  </mergeCells>
  <pageMargins left="0.51181102362204722" right="0.51181102362204722" top="0.78740157480314965" bottom="0.78740157480314965" header="0.31496062992125984" footer="0.31496062992125984"/>
  <pageSetup paperSize="9" scale="9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IRPJ TEXTO</vt:lpstr>
      <vt:lpstr>CSLL TEXTO</vt:lpstr>
      <vt:lpstr>AJUDA</vt:lpstr>
      <vt:lpstr>NF COM RETENÇÃO</vt:lpstr>
      <vt:lpstr>L. PRESUMIDO (1º Trim.)</vt:lpstr>
      <vt:lpstr>L. PRESUMIDO (2º Trim.)</vt:lpstr>
      <vt:lpstr>L. PRESUMIDO (3º Trim.)</vt:lpstr>
      <vt:lpstr>L. PRESUMIDO (4º Trim.) </vt:lpstr>
      <vt:lpstr>DEMONSTRAÇAO DO EXERCICIO</vt:lpstr>
    </vt:vector>
  </TitlesOfParts>
  <Company>ANGELO ADALBERTO TONON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ANGELO ADALBERTO TONON</dc:title>
  <dc:subject>CÁLCULO LUCRO PRESUMIDO</dc:subject>
  <dc:creator>ANGELO ADALBERTO TONON</dc:creator>
  <cp:keywords>CÁLCULO LUCRO PRESUMIDO</cp:keywords>
  <dc:description>ELABORADO A PEDIDO DE ALGUNS USUÁRIOS DA CLASSE CONTABIL</dc:description>
  <cp:lastModifiedBy>João de Carvalho</cp:lastModifiedBy>
  <cp:lastPrinted>2018-01-05T15:27:41Z</cp:lastPrinted>
  <dcterms:created xsi:type="dcterms:W3CDTF">2004-05-21T01:24:20Z</dcterms:created>
  <dcterms:modified xsi:type="dcterms:W3CDTF">2019-10-20T18:25:31Z</dcterms:modified>
  <cp:category>CÁLCULO LUCRO PRESUMIDO</cp:category>
</cp:coreProperties>
</file>