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455"/>
  </bookViews>
  <sheets>
    <sheet name="MARGEM CONTRIBUIÇÃ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5" i="1" s="1"/>
  <c r="E7" i="1"/>
  <c r="E8" i="1"/>
  <c r="E9" i="1"/>
  <c r="D10" i="1"/>
  <c r="E10" i="1" s="1"/>
  <c r="E11" i="1"/>
  <c r="E12" i="1"/>
  <c r="E13" i="1"/>
  <c r="E14" i="1"/>
  <c r="E15" i="1"/>
  <c r="E16" i="1"/>
  <c r="E17" i="1"/>
  <c r="E18" i="1"/>
  <c r="E19" i="1"/>
  <c r="E20" i="1"/>
  <c r="E21" i="1"/>
  <c r="E22" i="1"/>
  <c r="D23" i="1"/>
  <c r="E23" i="1" s="1"/>
  <c r="J15" i="1" s="1"/>
  <c r="D25" i="1"/>
  <c r="H15" i="1" s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51" i="1"/>
  <c r="E51" i="1" s="1"/>
  <c r="E52" i="1"/>
  <c r="E53" i="1"/>
  <c r="E54" i="1"/>
  <c r="E55" i="1"/>
  <c r="H33" i="1" l="1"/>
  <c r="D49" i="1"/>
  <c r="D56" i="1" s="1"/>
  <c r="E56" i="1" s="1"/>
  <c r="H24" i="1"/>
  <c r="L33" i="1"/>
  <c r="J16" i="1"/>
  <c r="L24" i="1"/>
  <c r="P15" i="1"/>
  <c r="J7" i="1"/>
  <c r="H16" i="1"/>
  <c r="H7" i="1"/>
  <c r="E25" i="1"/>
  <c r="E6" i="1"/>
  <c r="P33" i="1" l="1"/>
  <c r="E49" i="1"/>
  <c r="P24" i="1"/>
  <c r="M7" i="1"/>
</calcChain>
</file>

<file path=xl/sharedStrings.xml><?xml version="1.0" encoding="utf-8"?>
<sst xmlns="http://schemas.openxmlformats.org/spreadsheetml/2006/main" count="157" uniqueCount="126">
  <si>
    <t>RESULTADO DO LÍQUIDO (5-6)</t>
  </si>
  <si>
    <t>07.</t>
  </si>
  <si>
    <t>06.04</t>
  </si>
  <si>
    <t>06.03</t>
  </si>
  <si>
    <t>Despesas financeiros (juros pagos)</t>
  </si>
  <si>
    <t>06.02</t>
  </si>
  <si>
    <t>Receitas financeiras (ex juros rec)</t>
  </si>
  <si>
    <t>06.01</t>
  </si>
  <si>
    <t>Resultado extra-operacional</t>
  </si>
  <si>
    <t>06.</t>
  </si>
  <si>
    <t>RES. OPERACIONAL (3-4)</t>
  </si>
  <si>
    <t>05.</t>
  </si>
  <si>
    <t>04.23</t>
  </si>
  <si>
    <t>04.22</t>
  </si>
  <si>
    <t>04.21</t>
  </si>
  <si>
    <t>Outras despesas</t>
  </si>
  <si>
    <t>04.20</t>
  </si>
  <si>
    <t xml:space="preserve">Impostos e taxas </t>
  </si>
  <si>
    <t>04.19</t>
  </si>
  <si>
    <t>Outras despesas com pessoal</t>
  </si>
  <si>
    <t>04.18</t>
  </si>
  <si>
    <t>Manutenções e Consertos</t>
  </si>
  <si>
    <t>04.17</t>
  </si>
  <si>
    <t>Sistema de informática/consultorias</t>
  </si>
  <si>
    <t>04.16</t>
  </si>
  <si>
    <t>Depreciação</t>
  </si>
  <si>
    <t>04.15</t>
  </si>
  <si>
    <t xml:space="preserve">Propaganda e publicidade </t>
  </si>
  <si>
    <t>04.14</t>
  </si>
  <si>
    <t xml:space="preserve">Jornais e revistas </t>
  </si>
  <si>
    <t>04.13</t>
  </si>
  <si>
    <t xml:space="preserve">Energia elétrica (parte escritórios), água </t>
  </si>
  <si>
    <t>04.12</t>
  </si>
  <si>
    <t xml:space="preserve">Despesas com veículos </t>
  </si>
  <si>
    <t>04.11</t>
  </si>
  <si>
    <t>Avalia qual a necessidade de faturamento necessário para se cobrir os gastos do negócio, um percentual de lucro desejado e o valor para pagamento de parcela de investimento.</t>
  </si>
  <si>
    <t>Combustíveis e lubrificantes</t>
  </si>
  <si>
    <t>04.10</t>
  </si>
  <si>
    <t xml:space="preserve">Despesas com telefone </t>
  </si>
  <si>
    <t>04.09</t>
  </si>
  <si>
    <t>x</t>
  </si>
  <si>
    <t>/</t>
  </si>
  <si>
    <t>+</t>
  </si>
  <si>
    <t>Exemplo:-</t>
  </si>
  <si>
    <t>Material de limpeza e higiene</t>
  </si>
  <si>
    <t>04.08</t>
  </si>
  <si>
    <t>(% Margem Contribuição - % Lucro) x 100</t>
  </si>
  <si>
    <t>DESP. FINANCEIRA</t>
  </si>
  <si>
    <t>Custos Fixos</t>
  </si>
  <si>
    <t xml:space="preserve">PEF = </t>
  </si>
  <si>
    <t>Material de expediente/uso e consumo</t>
  </si>
  <si>
    <t>04.07</t>
  </si>
  <si>
    <t>Formula:-</t>
  </si>
  <si>
    <t>Despesas Bancárias/cartões de crédito</t>
  </si>
  <si>
    <t>04.06</t>
  </si>
  <si>
    <t>Lucro em %)</t>
  </si>
  <si>
    <t>Ponto de Equilíbrio Financeiro (PEF)</t>
  </si>
  <si>
    <t>Seguros (Desp. Diferidas) /segurança</t>
  </si>
  <si>
    <t>04.05</t>
  </si>
  <si>
    <t>Honorários contábeis e advocatícios</t>
  </si>
  <si>
    <t>04.04</t>
  </si>
  <si>
    <t>Salários fixos admin. (mais encargos sociais)</t>
  </si>
  <si>
    <t>04.03</t>
  </si>
  <si>
    <t>Salários fixos produção (mais encargos sociais)</t>
  </si>
  <si>
    <t>04.02</t>
  </si>
  <si>
    <t>Avalia qual o faturamento necessário para se cobrir os gastos do negócio e o lucro desejado em R$.........(informe o valor desejado na coluna em branco)</t>
  </si>
  <si>
    <t>Retirada de sócios + encargos</t>
  </si>
  <si>
    <t>04.01</t>
  </si>
  <si>
    <t>CUSTOS FIXOS</t>
  </si>
  <si>
    <t>04.</t>
  </si>
  <si>
    <t>X</t>
  </si>
  <si>
    <t>(Resultado)</t>
  </si>
  <si>
    <t>(% Margem Contribuição</t>
  </si>
  <si>
    <t>Lucro em R$</t>
  </si>
  <si>
    <t xml:space="preserve">PEE = </t>
  </si>
  <si>
    <t>MARGEM DE CONTRIBUIÇÃO</t>
  </si>
  <si>
    <t>03.</t>
  </si>
  <si>
    <t xml:space="preserve"> </t>
  </si>
  <si>
    <t>02.13</t>
  </si>
  <si>
    <t>(Lucro em valor)</t>
  </si>
  <si>
    <t>Ponto de Equilíbrio Econômico (PEE)</t>
  </si>
  <si>
    <t>02.12</t>
  </si>
  <si>
    <t>02.11</t>
  </si>
  <si>
    <t xml:space="preserve">Taxa cartão de débito / crédito </t>
  </si>
  <si>
    <t>02.10</t>
  </si>
  <si>
    <t>Avalia qual o faturamento necessário para se cobrir os gastos do negócio e o percentual de lucro desejado. (Informe o percentual desejado na coluna em branco)</t>
  </si>
  <si>
    <t xml:space="preserve">Energia elétrica oficina </t>
  </si>
  <si>
    <t>02.09</t>
  </si>
  <si>
    <t>horas extras</t>
  </si>
  <si>
    <t>02.08</t>
  </si>
  <si>
    <t>Inadimplência</t>
  </si>
  <si>
    <t>02.07</t>
  </si>
  <si>
    <t>-</t>
  </si>
  <si>
    <t xml:space="preserve">Comissões s/vendas-produção </t>
  </si>
  <si>
    <t>02.06</t>
  </si>
  <si>
    <t>Impostos</t>
  </si>
  <si>
    <t>02.04</t>
  </si>
  <si>
    <t xml:space="preserve">Serviço de terceiros </t>
  </si>
  <si>
    <t>02.03</t>
  </si>
  <si>
    <t>(Lucro em Percentual)</t>
  </si>
  <si>
    <t xml:space="preserve">Outros custos diretos oficina </t>
  </si>
  <si>
    <t>02.02</t>
  </si>
  <si>
    <t>Custos das peças vendidas</t>
  </si>
  <si>
    <t>02.01</t>
  </si>
  <si>
    <t>2.0 - CUSTOS VARIÁVEIS</t>
  </si>
  <si>
    <t>02.</t>
  </si>
  <si>
    <t>Aponta a necessidade de faturamento que a empresa precisa alcançar para cobrir suas despesas operacionais.</t>
  </si>
  <si>
    <t>01.06</t>
  </si>
  <si>
    <t>01.05</t>
  </si>
  <si>
    <t>01.04</t>
  </si>
  <si>
    <t>% Margem Contribuição</t>
  </si>
  <si>
    <t xml:space="preserve">PEO = </t>
  </si>
  <si>
    <t>Venda serviços</t>
  </si>
  <si>
    <t>01.03</t>
  </si>
  <si>
    <t>Venda de peças</t>
  </si>
  <si>
    <t>01.01</t>
  </si>
  <si>
    <t>Ponto de Equilíbrio Operacional (PEO)</t>
  </si>
  <si>
    <t>VENDAS TOTAIS</t>
  </si>
  <si>
    <t>01.</t>
  </si>
  <si>
    <t>%</t>
  </si>
  <si>
    <t>R$</t>
  </si>
  <si>
    <t>Descrição</t>
  </si>
  <si>
    <t xml:space="preserve">Mês </t>
  </si>
  <si>
    <t>DEMONSTRATIVO DE RESULTADOS</t>
  </si>
  <si>
    <t xml:space="preserve">angeloatonon@gmail.com </t>
  </si>
  <si>
    <t>atualizado em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</si>
</sst>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0" fontId="5" fillId="3" borderId="1" xfId="0" applyFont="1" applyFill="1" applyBorder="1" applyAlignment="1">
      <alignment vertical="center"/>
    </xf>
    <xf numFmtId="10" fontId="6" fillId="4" borderId="2" xfId="3" applyNumberFormat="1" applyFont="1" applyFill="1" applyBorder="1" applyAlignment="1">
      <alignment horizontal="center" vertical="center"/>
    </xf>
    <xf numFmtId="43" fontId="6" fillId="5" borderId="2" xfId="1" applyFont="1" applyFill="1" applyBorder="1" applyAlignment="1" applyProtection="1">
      <alignment horizontal="right" vertical="center"/>
      <protection locked="0"/>
    </xf>
    <xf numFmtId="0" fontId="7" fillId="5" borderId="3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9" fillId="4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10" fontId="10" fillId="2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1" fillId="0" borderId="0" xfId="0" applyFont="1"/>
    <xf numFmtId="0" fontId="8" fillId="0" borderId="10" xfId="0" applyFont="1" applyBorder="1" applyAlignment="1">
      <alignment vertical="center"/>
    </xf>
    <xf numFmtId="10" fontId="3" fillId="2" borderId="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3" fontId="6" fillId="0" borderId="2" xfId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10" fontId="6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11" xfId="0" applyFill="1" applyBorder="1"/>
    <xf numFmtId="0" fontId="0" fillId="4" borderId="4" xfId="0" applyFill="1" applyBorder="1"/>
    <xf numFmtId="43" fontId="2" fillId="4" borderId="1" xfId="1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44" fontId="1" fillId="0" borderId="14" xfId="2" applyFont="1" applyBorder="1" applyProtection="1">
      <protection locked="0"/>
    </xf>
    <xf numFmtId="44" fontId="1" fillId="4" borderId="0" xfId="2" applyFont="1" applyFill="1" applyBorder="1"/>
    <xf numFmtId="0" fontId="0" fillId="4" borderId="15" xfId="0" applyFill="1" applyBorder="1"/>
    <xf numFmtId="0" fontId="0" fillId="4" borderId="9" xfId="0" applyFill="1" applyBorder="1"/>
    <xf numFmtId="0" fontId="12" fillId="4" borderId="0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7" xfId="0" applyFill="1" applyBorder="1"/>
    <xf numFmtId="0" fontId="14" fillId="4" borderId="7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2" fillId="4" borderId="9" xfId="1" applyFont="1" applyFill="1" applyBorder="1" applyAlignment="1">
      <alignment vertical="center"/>
    </xf>
    <xf numFmtId="10" fontId="0" fillId="4" borderId="0" xfId="0" applyNumberFormat="1" applyFill="1" applyBorder="1" applyAlignment="1">
      <alignment horizontal="center"/>
    </xf>
    <xf numFmtId="44" fontId="1" fillId="4" borderId="0" xfId="2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 vertical="center"/>
    </xf>
    <xf numFmtId="44" fontId="1" fillId="5" borderId="14" xfId="2" applyFont="1" applyFill="1" applyBorder="1" applyAlignment="1" applyProtection="1">
      <alignment horizontal="center"/>
      <protection locked="0"/>
    </xf>
    <xf numFmtId="0" fontId="0" fillId="4" borderId="9" xfId="0" applyFill="1" applyBorder="1" applyAlignment="1">
      <alignment horizontal="center"/>
    </xf>
    <xf numFmtId="0" fontId="6" fillId="0" borderId="2" xfId="0" applyFont="1" applyBorder="1" applyAlignment="1" applyProtection="1">
      <alignment vertical="center"/>
      <protection locked="0"/>
    </xf>
    <xf numFmtId="0" fontId="15" fillId="4" borderId="7" xfId="0" applyFont="1" applyFill="1" applyBorder="1"/>
    <xf numFmtId="0" fontId="14" fillId="4" borderId="13" xfId="0" applyFont="1" applyFill="1" applyBorder="1"/>
    <xf numFmtId="0" fontId="2" fillId="4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0" xfId="0" applyBorder="1"/>
    <xf numFmtId="0" fontId="6" fillId="0" borderId="6" xfId="0" applyFont="1" applyBorder="1" applyAlignment="1" applyProtection="1">
      <alignment vertical="center"/>
      <protection locked="0"/>
    </xf>
    <xf numFmtId="10" fontId="3" fillId="2" borderId="2" xfId="3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4" fontId="2" fillId="4" borderId="1" xfId="2" applyFont="1" applyFill="1" applyBorder="1"/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vertical="center"/>
      <protection locked="0"/>
    </xf>
    <xf numFmtId="0" fontId="0" fillId="4" borderId="7" xfId="0" applyFill="1" applyBorder="1" applyAlignment="1"/>
    <xf numFmtId="9" fontId="3" fillId="2" borderId="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17" fontId="3" fillId="0" borderId="6" xfId="0" quotePrefix="1" applyNumberFormat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>
      <alignment horizontal="right" vertical="center"/>
    </xf>
    <xf numFmtId="43" fontId="3" fillId="2" borderId="3" xfId="1" applyFont="1" applyFill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43" fontId="3" fillId="2" borderId="8" xfId="1" applyFont="1" applyFill="1" applyBorder="1" applyAlignment="1">
      <alignment vertical="center"/>
    </xf>
    <xf numFmtId="10" fontId="3" fillId="2" borderId="8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7" fillId="5" borderId="5" xfId="4" applyFill="1" applyBorder="1" applyAlignment="1" applyProtection="1">
      <alignment vertical="center"/>
      <protection locked="0"/>
    </xf>
    <xf numFmtId="10" fontId="0" fillId="4" borderId="0" xfId="0" applyNumberForma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/>
    </xf>
    <xf numFmtId="9" fontId="2" fillId="0" borderId="17" xfId="0" applyNumberFormat="1" applyFont="1" applyBorder="1" applyAlignment="1" applyProtection="1">
      <alignment horizontal="center"/>
      <protection locked="0"/>
    </xf>
    <xf numFmtId="9" fontId="2" fillId="0" borderId="16" xfId="0" applyNumberFormat="1" applyFont="1" applyBorder="1" applyAlignment="1" applyProtection="1">
      <alignment horizontal="center"/>
      <protection locked="0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2" fillId="4" borderId="0" xfId="0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vertical="center"/>
    </xf>
    <xf numFmtId="43" fontId="2" fillId="4" borderId="3" xfId="1" applyFont="1" applyFill="1" applyBorder="1" applyAlignment="1">
      <alignment vertical="center"/>
    </xf>
    <xf numFmtId="0" fontId="0" fillId="4" borderId="0" xfId="0" applyFill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oaton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workbookViewId="0">
      <selection activeCell="B26" sqref="B26"/>
    </sheetView>
  </sheetViews>
  <sheetFormatPr defaultRowHeight="15" x14ac:dyDescent="0.25"/>
  <cols>
    <col min="1" max="1" width="2.85546875" customWidth="1"/>
    <col min="2" max="2" width="5.5703125" bestFit="1" customWidth="1"/>
    <col min="3" max="3" width="43" bestFit="1" customWidth="1"/>
    <col min="4" max="4" width="12.42578125" bestFit="1" customWidth="1"/>
    <col min="5" max="5" width="12.140625" bestFit="1" customWidth="1"/>
    <col min="6" max="6" width="4.28515625" customWidth="1"/>
    <col min="7" max="7" width="10.140625" customWidth="1"/>
    <col min="8" max="8" width="14.5703125" customWidth="1"/>
    <col min="9" max="9" width="3.140625" customWidth="1"/>
    <col min="10" max="10" width="23.42578125" customWidth="1"/>
    <col min="11" max="11" width="4.140625" customWidth="1"/>
    <col min="12" max="12" width="4.42578125" customWidth="1"/>
    <col min="13" max="13" width="13.42578125" customWidth="1"/>
    <col min="14" max="14" width="4" customWidth="1"/>
    <col min="15" max="15" width="4.42578125" customWidth="1"/>
    <col min="16" max="16" width="14.28515625" bestFit="1" customWidth="1"/>
  </cols>
  <sheetData>
    <row r="1" spans="2:16" ht="15.75" thickBot="1" x14ac:dyDescent="0.3"/>
    <row r="2" spans="2:16" ht="15.75" thickBot="1" x14ac:dyDescent="0.3">
      <c r="B2" s="94" t="s">
        <v>123</v>
      </c>
      <c r="C2" s="95"/>
      <c r="D2" s="73" t="s">
        <v>122</v>
      </c>
      <c r="E2" s="74">
        <v>43070</v>
      </c>
    </row>
    <row r="3" spans="2:16" ht="15.75" thickBot="1" x14ac:dyDescent="0.3">
      <c r="B3" s="72"/>
      <c r="C3" s="71" t="s">
        <v>121</v>
      </c>
      <c r="D3" s="70" t="s">
        <v>120</v>
      </c>
      <c r="E3" s="69" t="s">
        <v>119</v>
      </c>
      <c r="G3" s="68"/>
    </row>
    <row r="4" spans="2:16" ht="16.5" thickBot="1" x14ac:dyDescent="0.3">
      <c r="B4" s="67" t="s">
        <v>118</v>
      </c>
      <c r="C4" s="56" t="s">
        <v>117</v>
      </c>
      <c r="D4" s="76">
        <f>SUM(D5:D9)</f>
        <v>141049.93</v>
      </c>
      <c r="E4" s="66">
        <v>1</v>
      </c>
      <c r="G4" s="40" t="s">
        <v>116</v>
      </c>
      <c r="H4" s="39"/>
      <c r="I4" s="39"/>
      <c r="J4" s="39"/>
      <c r="K4" s="65"/>
      <c r="L4" s="38"/>
      <c r="M4" s="37"/>
    </row>
    <row r="5" spans="2:16" ht="15.75" thickBot="1" x14ac:dyDescent="0.3">
      <c r="B5" s="64" t="s">
        <v>115</v>
      </c>
      <c r="C5" s="41" t="s">
        <v>114</v>
      </c>
      <c r="D5" s="20">
        <v>91049.93</v>
      </c>
      <c r="E5" s="2">
        <f t="shared" ref="E5:E22" si="0">D5/$D$4</f>
        <v>0.64551559862525276</v>
      </c>
      <c r="G5" s="33" t="s">
        <v>52</v>
      </c>
      <c r="H5" s="28"/>
      <c r="I5" s="28"/>
      <c r="J5" s="28"/>
      <c r="K5" s="28"/>
      <c r="L5" s="28"/>
      <c r="M5" s="34"/>
    </row>
    <row r="6" spans="2:16" ht="15.75" thickBot="1" x14ac:dyDescent="0.3">
      <c r="B6" s="22" t="s">
        <v>113</v>
      </c>
      <c r="C6" s="21" t="s">
        <v>112</v>
      </c>
      <c r="D6" s="20">
        <v>50000</v>
      </c>
      <c r="E6" s="2">
        <f t="shared" si="0"/>
        <v>0.35448440137474724</v>
      </c>
      <c r="G6" s="36" t="s">
        <v>111</v>
      </c>
      <c r="H6" s="30" t="s">
        <v>48</v>
      </c>
      <c r="I6" s="30" t="s">
        <v>41</v>
      </c>
      <c r="J6" s="30" t="s">
        <v>110</v>
      </c>
      <c r="K6" s="30" t="s">
        <v>40</v>
      </c>
      <c r="L6" s="29">
        <v>100</v>
      </c>
      <c r="M6" s="63"/>
    </row>
    <row r="7" spans="2:16" ht="15.75" thickBot="1" x14ac:dyDescent="0.3">
      <c r="B7" s="22" t="s">
        <v>109</v>
      </c>
      <c r="C7" s="21"/>
      <c r="D7" s="20"/>
      <c r="E7" s="2">
        <f t="shared" si="0"/>
        <v>0</v>
      </c>
      <c r="G7" s="62" t="s">
        <v>43</v>
      </c>
      <c r="H7" s="44">
        <f>$D$25</f>
        <v>31796.9</v>
      </c>
      <c r="I7" s="30" t="s">
        <v>41</v>
      </c>
      <c r="J7" s="43">
        <f>$E$23</f>
        <v>0.37645300497490491</v>
      </c>
      <c r="K7" s="29" t="s">
        <v>40</v>
      </c>
      <c r="L7" s="29">
        <v>100</v>
      </c>
      <c r="M7" s="61">
        <f>H7/J7</f>
        <v>84464.460582854546</v>
      </c>
    </row>
    <row r="8" spans="2:16" ht="15.75" thickBot="1" x14ac:dyDescent="0.3">
      <c r="B8" s="22" t="s">
        <v>108</v>
      </c>
      <c r="C8" s="21"/>
      <c r="D8" s="20"/>
      <c r="E8" s="2">
        <f t="shared" si="0"/>
        <v>0</v>
      </c>
      <c r="G8" s="60"/>
      <c r="H8" s="59"/>
      <c r="I8" s="59"/>
      <c r="J8" s="59"/>
      <c r="K8" s="59"/>
      <c r="L8" s="58"/>
      <c r="M8" s="57"/>
    </row>
    <row r="9" spans="2:16" ht="15.75" thickBot="1" x14ac:dyDescent="0.3">
      <c r="B9" s="22" t="s">
        <v>107</v>
      </c>
      <c r="C9" s="21"/>
      <c r="D9" s="20"/>
      <c r="E9" s="2">
        <f t="shared" si="0"/>
        <v>0</v>
      </c>
      <c r="G9" s="96" t="s">
        <v>106</v>
      </c>
      <c r="H9" s="97"/>
      <c r="I9" s="97"/>
      <c r="J9" s="97"/>
      <c r="K9" s="97"/>
      <c r="L9" s="97"/>
      <c r="M9" s="98"/>
    </row>
    <row r="10" spans="2:16" ht="16.5" thickBot="1" x14ac:dyDescent="0.3">
      <c r="B10" s="19" t="s">
        <v>105</v>
      </c>
      <c r="C10" s="56" t="s">
        <v>104</v>
      </c>
      <c r="D10" s="76">
        <f>SUM(D11:D22)</f>
        <v>87951.260000000009</v>
      </c>
      <c r="E10" s="55">
        <f t="shared" si="0"/>
        <v>0.62354699502509514</v>
      </c>
      <c r="G10" s="99"/>
      <c r="H10" s="100"/>
      <c r="I10" s="100"/>
      <c r="J10" s="100"/>
      <c r="K10" s="100"/>
      <c r="L10" s="100"/>
      <c r="M10" s="101"/>
    </row>
    <row r="11" spans="2:16" ht="15.75" thickBot="1" x14ac:dyDescent="0.3">
      <c r="B11" s="52" t="s">
        <v>103</v>
      </c>
      <c r="C11" s="54" t="s">
        <v>102</v>
      </c>
      <c r="D11" s="20">
        <v>56906.2</v>
      </c>
      <c r="E11" s="2">
        <f t="shared" si="0"/>
        <v>0.40344720483023283</v>
      </c>
      <c r="G11" s="53"/>
      <c r="H11" s="53"/>
      <c r="I11" s="53"/>
      <c r="J11" s="53"/>
      <c r="K11" s="53"/>
      <c r="L11" s="53"/>
      <c r="M11" s="53"/>
    </row>
    <row r="12" spans="2:16" ht="15.75" thickBot="1" x14ac:dyDescent="0.3">
      <c r="B12" s="52" t="s">
        <v>101</v>
      </c>
      <c r="C12" s="48" t="s">
        <v>100</v>
      </c>
      <c r="D12" s="20">
        <v>2300</v>
      </c>
      <c r="E12" s="2">
        <f t="shared" si="0"/>
        <v>1.6306282463238373E-2</v>
      </c>
      <c r="G12" s="50" t="s">
        <v>80</v>
      </c>
      <c r="H12" s="38"/>
      <c r="I12" s="38"/>
      <c r="J12" s="38"/>
      <c r="K12" s="49" t="s">
        <v>99</v>
      </c>
      <c r="L12" s="38"/>
      <c r="M12" s="38"/>
      <c r="N12" s="38"/>
      <c r="O12" s="38"/>
      <c r="P12" s="37"/>
    </row>
    <row r="13" spans="2:16" ht="15.75" thickBot="1" x14ac:dyDescent="0.3">
      <c r="B13" s="52" t="s">
        <v>98</v>
      </c>
      <c r="C13" s="48" t="s">
        <v>97</v>
      </c>
      <c r="D13" s="20">
        <v>2800</v>
      </c>
      <c r="E13" s="2">
        <f t="shared" si="0"/>
        <v>1.9851126476985847E-2</v>
      </c>
      <c r="G13" s="33" t="s">
        <v>52</v>
      </c>
      <c r="H13" s="28"/>
      <c r="I13" s="28"/>
      <c r="J13" s="28"/>
      <c r="K13" s="28"/>
      <c r="L13" s="28"/>
      <c r="M13" s="28"/>
      <c r="N13" s="28"/>
      <c r="O13" s="28"/>
      <c r="P13" s="34"/>
    </row>
    <row r="14" spans="2:16" ht="15.75" thickBot="1" x14ac:dyDescent="0.3">
      <c r="B14" s="52" t="s">
        <v>96</v>
      </c>
      <c r="C14" s="48" t="s">
        <v>95</v>
      </c>
      <c r="D14" s="20">
        <v>13244.1</v>
      </c>
      <c r="E14" s="2">
        <f t="shared" si="0"/>
        <v>9.3896537204945799E-2</v>
      </c>
      <c r="G14" s="36" t="s">
        <v>74</v>
      </c>
      <c r="H14" s="30" t="s">
        <v>48</v>
      </c>
      <c r="I14" s="30" t="s">
        <v>41</v>
      </c>
      <c r="J14" s="30" t="s">
        <v>72</v>
      </c>
      <c r="K14" s="51" t="s">
        <v>92</v>
      </c>
      <c r="L14" s="102" t="s">
        <v>55</v>
      </c>
      <c r="M14" s="102"/>
      <c r="N14" s="30" t="s">
        <v>40</v>
      </c>
      <c r="O14" s="28">
        <v>100</v>
      </c>
      <c r="P14" s="34"/>
    </row>
    <row r="15" spans="2:16" ht="15.75" thickBot="1" x14ac:dyDescent="0.3">
      <c r="B15" s="21" t="s">
        <v>94</v>
      </c>
      <c r="C15" s="48" t="s">
        <v>93</v>
      </c>
      <c r="D15" s="20">
        <v>3353</v>
      </c>
      <c r="E15" s="2">
        <f t="shared" si="0"/>
        <v>2.3771723956190548E-2</v>
      </c>
      <c r="G15" s="33" t="s">
        <v>43</v>
      </c>
      <c r="H15" s="44">
        <f>$D$25</f>
        <v>31796.9</v>
      </c>
      <c r="I15" s="30" t="s">
        <v>41</v>
      </c>
      <c r="J15" s="43">
        <f>$E$23</f>
        <v>0.37645300497490491</v>
      </c>
      <c r="K15" s="51" t="s">
        <v>92</v>
      </c>
      <c r="L15" s="92">
        <v>0.15</v>
      </c>
      <c r="M15" s="93"/>
      <c r="N15" s="30" t="s">
        <v>40</v>
      </c>
      <c r="O15" s="28">
        <v>100</v>
      </c>
      <c r="P15" s="103">
        <f>H15/(J15-L15)</f>
        <v>140412.79780554766</v>
      </c>
    </row>
    <row r="16" spans="2:16" ht="15.75" thickBot="1" x14ac:dyDescent="0.3">
      <c r="B16" s="21" t="s">
        <v>91</v>
      </c>
      <c r="C16" s="48" t="s">
        <v>90</v>
      </c>
      <c r="D16" s="20">
        <v>947.96</v>
      </c>
      <c r="E16" s="2">
        <f t="shared" si="0"/>
        <v>6.7207406625441083E-3</v>
      </c>
      <c r="G16" s="33"/>
      <c r="H16" s="44">
        <f>$D$25</f>
        <v>31796.9</v>
      </c>
      <c r="I16" s="30" t="s">
        <v>41</v>
      </c>
      <c r="J16" s="83">
        <f>J15-L15</f>
        <v>0.22645300497490492</v>
      </c>
      <c r="K16" s="105"/>
      <c r="L16" s="105"/>
      <c r="M16" s="105"/>
      <c r="N16" s="30" t="s">
        <v>40</v>
      </c>
      <c r="O16" s="28">
        <v>100</v>
      </c>
      <c r="P16" s="104"/>
    </row>
    <row r="17" spans="2:16" ht="15.75" thickBot="1" x14ac:dyDescent="0.3">
      <c r="B17" s="21" t="s">
        <v>89</v>
      </c>
      <c r="C17" s="48" t="s">
        <v>88</v>
      </c>
      <c r="D17" s="20">
        <v>2300</v>
      </c>
      <c r="E17" s="2">
        <f t="shared" si="0"/>
        <v>1.6306282463238373E-2</v>
      </c>
      <c r="G17" s="26"/>
      <c r="H17" s="25"/>
      <c r="I17" s="25"/>
      <c r="J17" s="25"/>
      <c r="K17" s="25"/>
      <c r="L17" s="25"/>
      <c r="M17" s="25"/>
      <c r="N17" s="25"/>
      <c r="O17" s="25"/>
      <c r="P17" s="24"/>
    </row>
    <row r="18" spans="2:16" ht="15.75" customHeight="1" thickBot="1" x14ac:dyDescent="0.3">
      <c r="B18" s="21" t="s">
        <v>87</v>
      </c>
      <c r="C18" s="48" t="s">
        <v>86</v>
      </c>
      <c r="D18" s="20">
        <v>2500</v>
      </c>
      <c r="E18" s="2">
        <f t="shared" si="0"/>
        <v>1.7724220068737362E-2</v>
      </c>
      <c r="G18" s="84" t="s">
        <v>85</v>
      </c>
      <c r="H18" s="85"/>
      <c r="I18" s="85"/>
      <c r="J18" s="85"/>
      <c r="K18" s="85"/>
      <c r="L18" s="85"/>
      <c r="M18" s="85"/>
      <c r="N18" s="85"/>
      <c r="O18" s="85"/>
      <c r="P18" s="86"/>
    </row>
    <row r="19" spans="2:16" ht="15.75" thickBot="1" x14ac:dyDescent="0.3">
      <c r="B19" s="21" t="s">
        <v>84</v>
      </c>
      <c r="C19" s="48" t="s">
        <v>83</v>
      </c>
      <c r="D19" s="20">
        <v>3600</v>
      </c>
      <c r="E19" s="2">
        <f t="shared" si="0"/>
        <v>2.5522876898981802E-2</v>
      </c>
      <c r="G19" s="87"/>
      <c r="H19" s="88"/>
      <c r="I19" s="88"/>
      <c r="J19" s="88"/>
      <c r="K19" s="88"/>
      <c r="L19" s="88"/>
      <c r="M19" s="88"/>
      <c r="N19" s="88"/>
      <c r="O19" s="88"/>
      <c r="P19" s="89"/>
    </row>
    <row r="20" spans="2:16" ht="15.75" thickBot="1" x14ac:dyDescent="0.3">
      <c r="B20" s="21" t="s">
        <v>82</v>
      </c>
      <c r="C20" s="48"/>
      <c r="D20" s="20">
        <v>0</v>
      </c>
      <c r="E20" s="2">
        <f t="shared" si="0"/>
        <v>0</v>
      </c>
    </row>
    <row r="21" spans="2:16" ht="15.75" thickBot="1" x14ac:dyDescent="0.3">
      <c r="B21" s="21" t="s">
        <v>81</v>
      </c>
      <c r="C21" s="48"/>
      <c r="D21" s="20">
        <v>0</v>
      </c>
      <c r="E21" s="2">
        <f t="shared" si="0"/>
        <v>0</v>
      </c>
      <c r="G21" s="50" t="s">
        <v>80</v>
      </c>
      <c r="H21" s="38"/>
      <c r="I21" s="38"/>
      <c r="J21" s="38"/>
      <c r="K21" s="49" t="s">
        <v>79</v>
      </c>
      <c r="L21" s="38"/>
      <c r="M21" s="38"/>
      <c r="N21" s="38"/>
      <c r="O21" s="38"/>
      <c r="P21" s="37"/>
    </row>
    <row r="22" spans="2:16" ht="15.75" thickBot="1" x14ac:dyDescent="0.3">
      <c r="B22" s="21" t="s">
        <v>78</v>
      </c>
      <c r="C22" s="48" t="s">
        <v>77</v>
      </c>
      <c r="D22" s="20">
        <v>0</v>
      </c>
      <c r="E22" s="2">
        <f t="shared" si="0"/>
        <v>0</v>
      </c>
      <c r="G22" s="33" t="s">
        <v>52</v>
      </c>
      <c r="H22" s="28"/>
      <c r="I22" s="28"/>
      <c r="J22" s="28"/>
      <c r="K22" s="28"/>
      <c r="L22" s="28"/>
      <c r="M22" s="28"/>
      <c r="N22" s="28"/>
      <c r="O22" s="28"/>
      <c r="P22" s="34"/>
    </row>
    <row r="23" spans="2:16" ht="16.5" thickBot="1" x14ac:dyDescent="0.3">
      <c r="B23" s="19" t="s">
        <v>76</v>
      </c>
      <c r="C23" s="18" t="s">
        <v>75</v>
      </c>
      <c r="D23" s="76">
        <f>D4-D10</f>
        <v>53098.669999999984</v>
      </c>
      <c r="E23" s="17">
        <f>D23/D4</f>
        <v>0.37645300497490491</v>
      </c>
      <c r="G23" s="36" t="s">
        <v>74</v>
      </c>
      <c r="H23" s="30" t="s">
        <v>48</v>
      </c>
      <c r="I23" s="30" t="s">
        <v>42</v>
      </c>
      <c r="J23" s="30" t="s">
        <v>73</v>
      </c>
      <c r="K23" s="30" t="s">
        <v>41</v>
      </c>
      <c r="L23" s="90" t="s">
        <v>72</v>
      </c>
      <c r="M23" s="90"/>
      <c r="N23" s="29" t="s">
        <v>70</v>
      </c>
      <c r="O23" s="29">
        <v>100</v>
      </c>
      <c r="P23" s="47" t="s">
        <v>71</v>
      </c>
    </row>
    <row r="24" spans="2:16" ht="15.75" thickBot="1" x14ac:dyDescent="0.3">
      <c r="B24" s="16"/>
      <c r="C24" s="15"/>
      <c r="D24" s="14"/>
      <c r="E24" s="13"/>
      <c r="G24" s="33" t="s">
        <v>43</v>
      </c>
      <c r="H24" s="44">
        <f>$D$25</f>
        <v>31796.9</v>
      </c>
      <c r="I24" s="30" t="s">
        <v>42</v>
      </c>
      <c r="J24" s="46">
        <v>19000</v>
      </c>
      <c r="K24" s="30" t="s">
        <v>41</v>
      </c>
      <c r="L24" s="83">
        <f>J15</f>
        <v>0.37645300497490491</v>
      </c>
      <c r="M24" s="83"/>
      <c r="N24" s="29" t="s">
        <v>70</v>
      </c>
      <c r="O24" s="29">
        <v>100</v>
      </c>
      <c r="P24" s="27">
        <f>(H24+J24)/L24</f>
        <v>134935.56786294273</v>
      </c>
    </row>
    <row r="25" spans="2:16" ht="16.5" thickBot="1" x14ac:dyDescent="0.3">
      <c r="B25" s="1" t="s">
        <v>69</v>
      </c>
      <c r="C25" s="11" t="s">
        <v>68</v>
      </c>
      <c r="D25" s="75">
        <f>SUM(D26:D48)</f>
        <v>31796.9</v>
      </c>
      <c r="E25" s="45">
        <f>D25/D4</f>
        <v>0.22543010124145402</v>
      </c>
      <c r="G25" s="33"/>
      <c r="H25" s="44"/>
      <c r="I25" s="30"/>
      <c r="J25" s="43"/>
      <c r="K25" s="30"/>
      <c r="L25" s="28"/>
      <c r="M25" s="29"/>
      <c r="N25" s="28"/>
      <c r="O25" s="28"/>
      <c r="P25" s="42"/>
    </row>
    <row r="26" spans="2:16" ht="15.75" customHeight="1" thickBot="1" x14ac:dyDescent="0.3">
      <c r="B26" s="22" t="s">
        <v>67</v>
      </c>
      <c r="C26" s="41" t="s">
        <v>66</v>
      </c>
      <c r="D26" s="20">
        <v>7200</v>
      </c>
      <c r="E26" s="23">
        <f t="shared" ref="E26:E48" si="1">D26/$D$4</f>
        <v>5.1045753797963604E-2</v>
      </c>
      <c r="G26" s="84" t="s">
        <v>65</v>
      </c>
      <c r="H26" s="85"/>
      <c r="I26" s="85"/>
      <c r="J26" s="85"/>
      <c r="K26" s="85"/>
      <c r="L26" s="85"/>
      <c r="M26" s="85"/>
      <c r="N26" s="85"/>
      <c r="O26" s="85"/>
      <c r="P26" s="86"/>
    </row>
    <row r="27" spans="2:16" ht="15.75" customHeight="1" thickBot="1" x14ac:dyDescent="0.3">
      <c r="B27" s="22" t="s">
        <v>64</v>
      </c>
      <c r="C27" s="21" t="s">
        <v>63</v>
      </c>
      <c r="D27" s="20">
        <v>10300</v>
      </c>
      <c r="E27" s="23">
        <f t="shared" si="1"/>
        <v>7.3023786683197936E-2</v>
      </c>
      <c r="G27" s="87"/>
      <c r="H27" s="88"/>
      <c r="I27" s="88"/>
      <c r="J27" s="88"/>
      <c r="K27" s="88"/>
      <c r="L27" s="88"/>
      <c r="M27" s="88"/>
      <c r="N27" s="88"/>
      <c r="O27" s="88"/>
      <c r="P27" s="89"/>
    </row>
    <row r="28" spans="2:16" ht="15.75" thickBot="1" x14ac:dyDescent="0.3">
      <c r="B28" s="22" t="s">
        <v>62</v>
      </c>
      <c r="C28" s="21" t="s">
        <v>61</v>
      </c>
      <c r="D28" s="20">
        <v>3484</v>
      </c>
      <c r="E28" s="23">
        <f t="shared" si="1"/>
        <v>2.4700473087792389E-2</v>
      </c>
    </row>
    <row r="29" spans="2:16" ht="15.75" thickBot="1" x14ac:dyDescent="0.3">
      <c r="B29" s="22" t="s">
        <v>60</v>
      </c>
      <c r="C29" s="21" t="s">
        <v>59</v>
      </c>
      <c r="D29" s="20">
        <v>840</v>
      </c>
      <c r="E29" s="23">
        <f t="shared" si="1"/>
        <v>5.9553379430957541E-3</v>
      </c>
    </row>
    <row r="30" spans="2:16" ht="15.75" thickBot="1" x14ac:dyDescent="0.3">
      <c r="B30" s="22" t="s">
        <v>58</v>
      </c>
      <c r="C30" s="21" t="s">
        <v>57</v>
      </c>
      <c r="D30" s="20">
        <v>930</v>
      </c>
      <c r="E30" s="23">
        <f t="shared" si="1"/>
        <v>6.5934098655702983E-3</v>
      </c>
      <c r="G30" s="40" t="s">
        <v>56</v>
      </c>
      <c r="H30" s="39"/>
      <c r="I30" s="38"/>
      <c r="J30" s="38"/>
      <c r="K30" s="38"/>
      <c r="L30" s="38"/>
      <c r="M30" s="91" t="s">
        <v>55</v>
      </c>
      <c r="N30" s="91"/>
      <c r="O30" s="38"/>
      <c r="P30" s="37"/>
    </row>
    <row r="31" spans="2:16" ht="15.75" thickBot="1" x14ac:dyDescent="0.3">
      <c r="B31" s="22" t="s">
        <v>54</v>
      </c>
      <c r="C31" s="21" t="s">
        <v>53</v>
      </c>
      <c r="D31" s="20">
        <v>400</v>
      </c>
      <c r="E31" s="23">
        <f t="shared" si="1"/>
        <v>2.8358752109979781E-3</v>
      </c>
      <c r="G31" s="33" t="s">
        <v>52</v>
      </c>
      <c r="H31" s="28"/>
      <c r="I31" s="28"/>
      <c r="J31" s="28"/>
      <c r="K31" s="28"/>
      <c r="L31" s="28"/>
      <c r="M31" s="92">
        <v>0.1</v>
      </c>
      <c r="N31" s="93"/>
      <c r="O31" s="28"/>
      <c r="P31" s="34"/>
    </row>
    <row r="32" spans="2:16" ht="15.75" thickBot="1" x14ac:dyDescent="0.3">
      <c r="B32" s="22" t="s">
        <v>51</v>
      </c>
      <c r="C32" s="21" t="s">
        <v>50</v>
      </c>
      <c r="D32" s="20">
        <v>200</v>
      </c>
      <c r="E32" s="23">
        <f t="shared" si="1"/>
        <v>1.417937605498989E-3</v>
      </c>
      <c r="G32" s="36" t="s">
        <v>49</v>
      </c>
      <c r="H32" s="30" t="s">
        <v>48</v>
      </c>
      <c r="I32" s="30" t="s">
        <v>42</v>
      </c>
      <c r="J32" s="28" t="s">
        <v>47</v>
      </c>
      <c r="K32" s="30" t="s">
        <v>41</v>
      </c>
      <c r="L32" s="35" t="s">
        <v>46</v>
      </c>
      <c r="M32" s="35"/>
      <c r="N32" s="35"/>
      <c r="O32" s="35"/>
      <c r="P32" s="34"/>
    </row>
    <row r="33" spans="2:16" ht="15.75" thickBot="1" x14ac:dyDescent="0.3">
      <c r="B33" s="22" t="s">
        <v>45</v>
      </c>
      <c r="C33" s="21" t="s">
        <v>44</v>
      </c>
      <c r="D33" s="20">
        <v>250</v>
      </c>
      <c r="E33" s="23">
        <f t="shared" si="1"/>
        <v>1.7724220068737362E-3</v>
      </c>
      <c r="G33" s="33" t="s">
        <v>43</v>
      </c>
      <c r="H33" s="32">
        <f>$D$25</f>
        <v>31796.9</v>
      </c>
      <c r="I33" s="28" t="s">
        <v>42</v>
      </c>
      <c r="J33" s="31">
        <v>1000</v>
      </c>
      <c r="K33" s="30" t="s">
        <v>41</v>
      </c>
      <c r="L33" s="83">
        <f>J15-M31</f>
        <v>0.27645300497490488</v>
      </c>
      <c r="M33" s="83"/>
      <c r="N33" s="29" t="s">
        <v>40</v>
      </c>
      <c r="O33" s="28">
        <v>100</v>
      </c>
      <c r="P33" s="27">
        <f>(H33+J33)/L33</f>
        <v>118634.6301534221</v>
      </c>
    </row>
    <row r="34" spans="2:16" ht="15.75" thickBot="1" x14ac:dyDescent="0.3">
      <c r="B34" s="22" t="s">
        <v>39</v>
      </c>
      <c r="C34" s="21" t="s">
        <v>38</v>
      </c>
      <c r="D34" s="20">
        <v>1600</v>
      </c>
      <c r="E34" s="23">
        <f t="shared" si="1"/>
        <v>1.1343500843991912E-2</v>
      </c>
      <c r="G34" s="26"/>
      <c r="H34" s="25"/>
      <c r="I34" s="25"/>
      <c r="J34" s="25"/>
      <c r="K34" s="25"/>
      <c r="L34" s="25"/>
      <c r="M34" s="25"/>
      <c r="N34" s="25"/>
      <c r="O34" s="25"/>
      <c r="P34" s="24"/>
    </row>
    <row r="35" spans="2:16" ht="15.75" thickBot="1" x14ac:dyDescent="0.3">
      <c r="B35" s="22" t="s">
        <v>37</v>
      </c>
      <c r="C35" s="21" t="s">
        <v>36</v>
      </c>
      <c r="D35" s="20">
        <v>733.33</v>
      </c>
      <c r="E35" s="23">
        <f t="shared" si="1"/>
        <v>5.1990809212028683E-3</v>
      </c>
      <c r="G35" s="84" t="s">
        <v>35</v>
      </c>
      <c r="H35" s="85"/>
      <c r="I35" s="85"/>
      <c r="J35" s="85"/>
      <c r="K35" s="85"/>
      <c r="L35" s="85"/>
      <c r="M35" s="85"/>
      <c r="N35" s="85"/>
      <c r="O35" s="85"/>
      <c r="P35" s="86"/>
    </row>
    <row r="36" spans="2:16" ht="15.75" thickBot="1" x14ac:dyDescent="0.3">
      <c r="B36" s="22" t="s">
        <v>34</v>
      </c>
      <c r="C36" s="21" t="s">
        <v>33</v>
      </c>
      <c r="D36" s="20">
        <v>366.67</v>
      </c>
      <c r="E36" s="23">
        <f t="shared" si="1"/>
        <v>2.5995759090415714E-3</v>
      </c>
      <c r="G36" s="87"/>
      <c r="H36" s="88"/>
      <c r="I36" s="88"/>
      <c r="J36" s="88"/>
      <c r="K36" s="88"/>
      <c r="L36" s="88"/>
      <c r="M36" s="88"/>
      <c r="N36" s="88"/>
      <c r="O36" s="88"/>
      <c r="P36" s="89"/>
    </row>
    <row r="37" spans="2:16" ht="15.75" thickBot="1" x14ac:dyDescent="0.3">
      <c r="B37" s="22" t="s">
        <v>32</v>
      </c>
      <c r="C37" s="21" t="s">
        <v>31</v>
      </c>
      <c r="D37" s="20">
        <v>680.7</v>
      </c>
      <c r="E37" s="23">
        <f t="shared" si="1"/>
        <v>4.8259506403158089E-3</v>
      </c>
    </row>
    <row r="38" spans="2:16" ht="15.75" thickBot="1" x14ac:dyDescent="0.3">
      <c r="B38" s="22" t="s">
        <v>30</v>
      </c>
      <c r="C38" s="21" t="s">
        <v>29</v>
      </c>
      <c r="D38" s="20">
        <v>0</v>
      </c>
      <c r="E38" s="2">
        <f t="shared" si="1"/>
        <v>0</v>
      </c>
    </row>
    <row r="39" spans="2:16" ht="15.75" thickBot="1" x14ac:dyDescent="0.3">
      <c r="B39" s="22" t="s">
        <v>28</v>
      </c>
      <c r="C39" s="21" t="s">
        <v>27</v>
      </c>
      <c r="D39" s="20">
        <v>450</v>
      </c>
      <c r="E39" s="23">
        <f t="shared" si="1"/>
        <v>3.1903596123727253E-3</v>
      </c>
    </row>
    <row r="40" spans="2:16" ht="15.75" thickBot="1" x14ac:dyDescent="0.3">
      <c r="B40" s="22" t="s">
        <v>26</v>
      </c>
      <c r="C40" s="21" t="s">
        <v>25</v>
      </c>
      <c r="D40" s="20">
        <v>1650</v>
      </c>
      <c r="E40" s="23">
        <f t="shared" si="1"/>
        <v>1.1697985245366659E-2</v>
      </c>
    </row>
    <row r="41" spans="2:16" ht="15.75" thickBot="1" x14ac:dyDescent="0.3">
      <c r="B41" s="22" t="s">
        <v>24</v>
      </c>
      <c r="C41" s="21" t="s">
        <v>23</v>
      </c>
      <c r="D41" s="20">
        <v>300</v>
      </c>
      <c r="E41" s="23">
        <f t="shared" si="1"/>
        <v>2.1269064082484837E-3</v>
      </c>
    </row>
    <row r="42" spans="2:16" ht="15.75" thickBot="1" x14ac:dyDescent="0.3">
      <c r="B42" s="22" t="s">
        <v>22</v>
      </c>
      <c r="C42" s="21" t="s">
        <v>21</v>
      </c>
      <c r="D42" s="20">
        <v>430</v>
      </c>
      <c r="E42" s="23">
        <f t="shared" si="1"/>
        <v>3.0485658518228263E-3</v>
      </c>
    </row>
    <row r="43" spans="2:16" ht="15.75" thickBot="1" x14ac:dyDescent="0.3">
      <c r="B43" s="22" t="s">
        <v>20</v>
      </c>
      <c r="C43" s="21" t="s">
        <v>19</v>
      </c>
      <c r="D43" s="20">
        <v>182.2</v>
      </c>
      <c r="E43" s="23">
        <f t="shared" si="1"/>
        <v>1.2917411586095789E-3</v>
      </c>
    </row>
    <row r="44" spans="2:16" ht="15.75" thickBot="1" x14ac:dyDescent="0.3">
      <c r="B44" s="22" t="s">
        <v>18</v>
      </c>
      <c r="C44" s="21" t="s">
        <v>17</v>
      </c>
      <c r="D44" s="20">
        <v>800</v>
      </c>
      <c r="E44" s="23">
        <f t="shared" si="1"/>
        <v>5.6717504219959561E-3</v>
      </c>
    </row>
    <row r="45" spans="2:16" ht="15.75" thickBot="1" x14ac:dyDescent="0.3">
      <c r="B45" s="22" t="s">
        <v>16</v>
      </c>
      <c r="C45" s="21" t="s">
        <v>15</v>
      </c>
      <c r="D45" s="20">
        <v>1000</v>
      </c>
      <c r="E45" s="23">
        <f t="shared" si="1"/>
        <v>7.0896880274949449E-3</v>
      </c>
    </row>
    <row r="46" spans="2:16" ht="15.75" thickBot="1" x14ac:dyDescent="0.3">
      <c r="B46" s="22" t="s">
        <v>14</v>
      </c>
      <c r="C46" s="21"/>
      <c r="D46" s="20">
        <v>0</v>
      </c>
      <c r="E46" s="2">
        <f t="shared" si="1"/>
        <v>0</v>
      </c>
    </row>
    <row r="47" spans="2:16" ht="15.75" thickBot="1" x14ac:dyDescent="0.3">
      <c r="B47" s="22" t="s">
        <v>13</v>
      </c>
      <c r="C47" s="21"/>
      <c r="D47" s="20">
        <v>0</v>
      </c>
      <c r="E47" s="2">
        <f t="shared" si="1"/>
        <v>0</v>
      </c>
    </row>
    <row r="48" spans="2:16" ht="15.75" thickBot="1" x14ac:dyDescent="0.3">
      <c r="B48" s="22" t="s">
        <v>12</v>
      </c>
      <c r="C48" s="21"/>
      <c r="D48" s="20">
        <v>0</v>
      </c>
      <c r="E48" s="2">
        <f t="shared" si="1"/>
        <v>0</v>
      </c>
    </row>
    <row r="49" spans="2:5" ht="16.5" thickBot="1" x14ac:dyDescent="0.3">
      <c r="B49" s="19" t="s">
        <v>11</v>
      </c>
      <c r="C49" s="18" t="s">
        <v>10</v>
      </c>
      <c r="D49" s="76">
        <f>D4-D10-D25</f>
        <v>21301.769999999982</v>
      </c>
      <c r="E49" s="17">
        <f>D49/D4</f>
        <v>0.15102290373345087</v>
      </c>
    </row>
    <row r="50" spans="2:5" ht="9.75" customHeight="1" thickBot="1" x14ac:dyDescent="0.3">
      <c r="B50" s="16"/>
      <c r="C50" s="15"/>
      <c r="D50" s="77"/>
      <c r="E50" s="13"/>
    </row>
    <row r="51" spans="2:5" ht="16.5" thickBot="1" x14ac:dyDescent="0.3">
      <c r="B51" s="12" t="s">
        <v>9</v>
      </c>
      <c r="C51" s="11" t="s">
        <v>8</v>
      </c>
      <c r="D51" s="75">
        <f>SUM(D52:D55)</f>
        <v>-2100</v>
      </c>
      <c r="E51" s="10">
        <f>D51/D4</f>
        <v>-1.4888344857739384E-2</v>
      </c>
    </row>
    <row r="52" spans="2:5" ht="15.75" thickBot="1" x14ac:dyDescent="0.3">
      <c r="B52" s="9" t="s">
        <v>7</v>
      </c>
      <c r="C52" s="8" t="s">
        <v>6</v>
      </c>
      <c r="D52" s="3">
        <v>0</v>
      </c>
      <c r="E52" s="2">
        <f>D52/$D$4</f>
        <v>0</v>
      </c>
    </row>
    <row r="53" spans="2:5" ht="15.75" thickBot="1" x14ac:dyDescent="0.3">
      <c r="B53" s="5" t="s">
        <v>5</v>
      </c>
      <c r="C53" s="6" t="s">
        <v>4</v>
      </c>
      <c r="D53" s="3">
        <v>-2100</v>
      </c>
      <c r="E53" s="7">
        <f>D53/D4</f>
        <v>-1.4888344857739384E-2</v>
      </c>
    </row>
    <row r="54" spans="2:5" ht="15.75" thickBot="1" x14ac:dyDescent="0.3">
      <c r="B54" s="5" t="s">
        <v>3</v>
      </c>
      <c r="C54" s="6"/>
      <c r="D54" s="3">
        <v>0</v>
      </c>
      <c r="E54" s="2">
        <f>D54/$D$4</f>
        <v>0</v>
      </c>
    </row>
    <row r="55" spans="2:5" ht="15.75" thickBot="1" x14ac:dyDescent="0.3">
      <c r="B55" s="5" t="s">
        <v>2</v>
      </c>
      <c r="C55" s="4"/>
      <c r="D55" s="3">
        <v>0</v>
      </c>
      <c r="E55" s="2">
        <f>D55/$D$4</f>
        <v>0</v>
      </c>
    </row>
    <row r="56" spans="2:5" ht="18" customHeight="1" thickBot="1" x14ac:dyDescent="0.3">
      <c r="B56" s="12" t="s">
        <v>1</v>
      </c>
      <c r="C56" s="11" t="s">
        <v>0</v>
      </c>
      <c r="D56" s="78">
        <f>D49+D51</f>
        <v>19201.769999999982</v>
      </c>
      <c r="E56" s="79">
        <f>D56/D4</f>
        <v>0.13613455887571149</v>
      </c>
    </row>
    <row r="57" spans="2:5" ht="15.75" thickBot="1" x14ac:dyDescent="0.3">
      <c r="B57" s="80"/>
      <c r="C57" s="82" t="s">
        <v>124</v>
      </c>
      <c r="D57" s="80" t="s">
        <v>125</v>
      </c>
      <c r="E57" s="81"/>
    </row>
  </sheetData>
  <sheetProtection algorithmName="SHA-512" hashValue="qHzbZfH32Ef2JrC/f8bDpkjPnaTLsY2bvMo/KdR73j9iWiqXM4B74nfpTTw06odxT5eivd3rB7FJlZNjimN00A==" saltValue="PyXqlTtzi8ADOrsRTMRptQ==" spinCount="100000" sheet="1" objects="1" scenarios="1"/>
  <mergeCells count="14">
    <mergeCell ref="B2:C2"/>
    <mergeCell ref="G9:M10"/>
    <mergeCell ref="L14:M14"/>
    <mergeCell ref="L15:M15"/>
    <mergeCell ref="P15:P16"/>
    <mergeCell ref="J16:M16"/>
    <mergeCell ref="L33:M33"/>
    <mergeCell ref="G35:P36"/>
    <mergeCell ref="G18:P19"/>
    <mergeCell ref="L23:M23"/>
    <mergeCell ref="L24:M24"/>
    <mergeCell ref="G26:P27"/>
    <mergeCell ref="M30:N30"/>
    <mergeCell ref="M31:N31"/>
  </mergeCells>
  <hyperlinks>
    <hyperlink ref="C57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MARGEM CONTRIBUIÇÃO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Adalberto Tonon</dc:creator>
  <cp:lastModifiedBy>João de Carvalho</cp:lastModifiedBy>
  <dcterms:created xsi:type="dcterms:W3CDTF">2018-01-31T23:49:36Z</dcterms:created>
  <dcterms:modified xsi:type="dcterms:W3CDTF">2018-02-01T11:31:51Z</dcterms:modified>
</cp:coreProperties>
</file>